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8195" windowHeight="11820"/>
  </bookViews>
  <sheets>
    <sheet name="Front Page" sheetId="1" r:id="rId1"/>
    <sheet name="Swales" sheetId="2" r:id="rId2"/>
    <sheet name="Ponds" sheetId="3" r:id="rId3"/>
    <sheet name="Flow Control Chamber" sheetId="4" r:id="rId4"/>
  </sheets>
  <calcPr calcId="145621"/>
</workbook>
</file>

<file path=xl/calcChain.xml><?xml version="1.0" encoding="utf-8"?>
<calcChain xmlns="http://schemas.openxmlformats.org/spreadsheetml/2006/main">
  <c r="D4" i="3" l="1"/>
  <c r="G4" i="3" s="1"/>
  <c r="H4" i="3" s="1"/>
  <c r="E16" i="3"/>
  <c r="E22" i="3" s="1"/>
  <c r="E20" i="2"/>
  <c r="E22" i="2" s="1"/>
  <c r="H22" i="2" s="1"/>
  <c r="D8" i="2"/>
  <c r="H8" i="2" s="1"/>
  <c r="I8" i="2" s="1"/>
  <c r="E26" i="2" l="1"/>
  <c r="H26" i="2" s="1"/>
  <c r="E20" i="3"/>
  <c r="H20" i="3" s="1"/>
  <c r="E17" i="3"/>
  <c r="H17" i="3" s="1"/>
  <c r="E21" i="3"/>
  <c r="H21" i="3" s="1"/>
  <c r="E18" i="3"/>
  <c r="H18" i="3" s="1"/>
  <c r="E19" i="3"/>
  <c r="H19" i="3" s="1"/>
  <c r="E23" i="2"/>
  <c r="H23" i="2" s="1"/>
  <c r="E24" i="2"/>
  <c r="H24" i="2" s="1"/>
  <c r="E21" i="2"/>
  <c r="H21" i="2" s="1"/>
  <c r="E25" i="2"/>
  <c r="H25" i="2" s="1"/>
  <c r="D6" i="3"/>
  <c r="G6" i="3" s="1"/>
  <c r="H6" i="3" s="1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D10" i="4"/>
  <c r="E4" i="4"/>
  <c r="H4" i="4" s="1"/>
  <c r="E3" i="4"/>
  <c r="H3" i="4" s="1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26" i="3"/>
  <c r="H22" i="3"/>
  <c r="D7" i="3"/>
  <c r="D5" i="3"/>
  <c r="G5" i="3" s="1"/>
  <c r="H5" i="3" s="1"/>
  <c r="D3" i="3"/>
  <c r="G3" i="3" s="1"/>
  <c r="H3" i="3" s="1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41" i="2"/>
  <c r="E27" i="2"/>
  <c r="H3" i="2"/>
  <c r="D9" i="2" s="1"/>
  <c r="H9" i="2" s="1"/>
  <c r="I9" i="2" s="1"/>
  <c r="D32" i="2"/>
  <c r="H24" i="3" l="1"/>
  <c r="D28" i="3" s="1"/>
  <c r="C36" i="3" s="1"/>
  <c r="C41" i="3" s="1"/>
  <c r="C46" i="3" s="1"/>
  <c r="C51" i="3" s="1"/>
  <c r="C56" i="3" s="1"/>
  <c r="H29" i="2"/>
  <c r="D34" i="2" s="1"/>
  <c r="C45" i="2" s="1"/>
  <c r="C50" i="2" s="1"/>
  <c r="C55" i="2" s="1"/>
  <c r="C60" i="2" s="1"/>
  <c r="C65" i="2" s="1"/>
  <c r="H5" i="4"/>
  <c r="H6" i="4" s="1"/>
  <c r="H7" i="4" s="1"/>
  <c r="D11" i="4" s="1"/>
  <c r="B14" i="4" s="1"/>
  <c r="H10" i="3"/>
  <c r="D8" i="3"/>
  <c r="G8" i="3" s="1"/>
  <c r="H8" i="3" s="1"/>
  <c r="G7" i="3"/>
  <c r="H7" i="3" s="1"/>
  <c r="D7" i="2"/>
  <c r="H7" i="2" s="1"/>
  <c r="H10" i="2" l="1"/>
  <c r="I7" i="2"/>
  <c r="I11" i="2" s="1"/>
  <c r="B15" i="4"/>
  <c r="D15" i="4" s="1"/>
  <c r="D14" i="4"/>
  <c r="H9" i="3"/>
  <c r="H11" i="3" s="1"/>
  <c r="H12" i="3" s="1"/>
  <c r="D27" i="3" s="1"/>
  <c r="B31" i="3" s="1"/>
  <c r="I12" i="2" l="1"/>
  <c r="I13" i="2" s="1"/>
  <c r="D33" i="2" s="1"/>
  <c r="B40" i="2" s="1"/>
  <c r="B16" i="4"/>
  <c r="D16" i="4" s="1"/>
  <c r="B32" i="3"/>
  <c r="E31" i="3"/>
  <c r="E40" i="2" l="1"/>
  <c r="B41" i="2"/>
  <c r="B17" i="4"/>
  <c r="D17" i="4" s="1"/>
  <c r="E32" i="3"/>
  <c r="B33" i="3"/>
  <c r="B18" i="4" l="1"/>
  <c r="D18" i="4" s="1"/>
  <c r="B42" i="2"/>
  <c r="E41" i="2"/>
  <c r="E33" i="3"/>
  <c r="B34" i="3"/>
  <c r="B19" i="4" l="1"/>
  <c r="D19" i="4" s="1"/>
  <c r="B43" i="2"/>
  <c r="E42" i="2"/>
  <c r="E34" i="3"/>
  <c r="B35" i="3"/>
  <c r="B20" i="4" l="1"/>
  <c r="D20" i="4" s="1"/>
  <c r="B44" i="2"/>
  <c r="E43" i="2"/>
  <c r="B36" i="3"/>
  <c r="E35" i="3"/>
  <c r="B21" i="4" l="1"/>
  <c r="D21" i="4" s="1"/>
  <c r="B45" i="2"/>
  <c r="E44" i="2"/>
  <c r="B37" i="3"/>
  <c r="E36" i="3"/>
  <c r="B22" i="4" l="1"/>
  <c r="D22" i="4" s="1"/>
  <c r="B46" i="2"/>
  <c r="E45" i="2"/>
  <c r="B38" i="3"/>
  <c r="E37" i="3"/>
  <c r="B23" i="4" l="1"/>
  <c r="D23" i="4" s="1"/>
  <c r="B47" i="2"/>
  <c r="E46" i="2"/>
  <c r="B39" i="3"/>
  <c r="E38" i="3"/>
  <c r="B24" i="4" l="1"/>
  <c r="D24" i="4" s="1"/>
  <c r="E47" i="2"/>
  <c r="B48" i="2"/>
  <c r="E39" i="3"/>
  <c r="B40" i="3"/>
  <c r="B25" i="4" l="1"/>
  <c r="D25" i="4" s="1"/>
  <c r="B49" i="2"/>
  <c r="E48" i="2"/>
  <c r="E40" i="3"/>
  <c r="B41" i="3"/>
  <c r="B26" i="4" l="1"/>
  <c r="D26" i="4" s="1"/>
  <c r="B50" i="2"/>
  <c r="E49" i="2"/>
  <c r="E41" i="3"/>
  <c r="B42" i="3"/>
  <c r="B27" i="4" l="1"/>
  <c r="D27" i="4" s="1"/>
  <c r="B51" i="2"/>
  <c r="E50" i="2"/>
  <c r="E42" i="3"/>
  <c r="B43" i="3"/>
  <c r="B28" i="4" l="1"/>
  <c r="D28" i="4" s="1"/>
  <c r="B52" i="2"/>
  <c r="E51" i="2"/>
  <c r="E43" i="3"/>
  <c r="B44" i="3"/>
  <c r="B29" i="4" l="1"/>
  <c r="D29" i="4" s="1"/>
  <c r="B53" i="2"/>
  <c r="E52" i="2"/>
  <c r="E44" i="3"/>
  <c r="B45" i="3"/>
  <c r="B30" i="4" l="1"/>
  <c r="D30" i="4" s="1"/>
  <c r="B54" i="2"/>
  <c r="E53" i="2"/>
  <c r="B46" i="3"/>
  <c r="E45" i="3"/>
  <c r="B31" i="4" l="1"/>
  <c r="D31" i="4" s="1"/>
  <c r="B55" i="2"/>
  <c r="E54" i="2"/>
  <c r="E46" i="3"/>
  <c r="B47" i="3"/>
  <c r="B32" i="4" l="1"/>
  <c r="D32" i="4" s="1"/>
  <c r="B56" i="2"/>
  <c r="E55" i="2"/>
  <c r="E47" i="3"/>
  <c r="B48" i="3"/>
  <c r="B33" i="4" l="1"/>
  <c r="D33" i="4" s="1"/>
  <c r="B57" i="2"/>
  <c r="E56" i="2"/>
  <c r="B49" i="3"/>
  <c r="E48" i="3"/>
  <c r="B34" i="4" l="1"/>
  <c r="D34" i="4" s="1"/>
  <c r="B58" i="2"/>
  <c r="E57" i="2"/>
  <c r="E49" i="3"/>
  <c r="B50" i="3"/>
  <c r="B35" i="4" l="1"/>
  <c r="D35" i="4" s="1"/>
  <c r="E58" i="2"/>
  <c r="B59" i="2"/>
  <c r="B51" i="3"/>
  <c r="E50" i="3"/>
  <c r="B36" i="4" l="1"/>
  <c r="D36" i="4" s="1"/>
  <c r="B60" i="2"/>
  <c r="E59" i="2"/>
  <c r="B52" i="3"/>
  <c r="E51" i="3"/>
  <c r="B37" i="4" l="1"/>
  <c r="D37" i="4" s="1"/>
  <c r="B61" i="2"/>
  <c r="E60" i="2"/>
  <c r="B53" i="3"/>
  <c r="E52" i="3"/>
  <c r="B38" i="4" l="1"/>
  <c r="B62" i="2"/>
  <c r="E61" i="2"/>
  <c r="E53" i="3"/>
  <c r="B54" i="3"/>
  <c r="D38" i="4" l="1"/>
  <c r="B39" i="4"/>
  <c r="D39" i="4" s="1"/>
  <c r="E62" i="2"/>
  <c r="B63" i="2"/>
  <c r="B55" i="3"/>
  <c r="E54" i="3"/>
  <c r="D41" i="4" l="1"/>
  <c r="E14" i="4" s="1"/>
  <c r="F14" i="4" s="1"/>
  <c r="E63" i="2"/>
  <c r="B64" i="2"/>
  <c r="E55" i="3"/>
  <c r="B56" i="3"/>
  <c r="E56" i="3" s="1"/>
  <c r="E15" i="4" l="1"/>
  <c r="E16" i="4" s="1"/>
  <c r="B65" i="2"/>
  <c r="E65" i="2" s="1"/>
  <c r="E64" i="2"/>
  <c r="D58" i="3"/>
  <c r="F31" i="3" s="1"/>
  <c r="G31" i="3" s="1"/>
  <c r="F15" i="4"/>
  <c r="E67" i="2" l="1"/>
  <c r="F40" i="2" s="1"/>
  <c r="G40" i="2" s="1"/>
  <c r="F32" i="3"/>
  <c r="F33" i="3" s="1"/>
  <c r="E17" i="4"/>
  <c r="F16" i="4"/>
  <c r="F41" i="2" l="1"/>
  <c r="G41" i="2" s="1"/>
  <c r="G32" i="3"/>
  <c r="E18" i="4"/>
  <c r="F17" i="4"/>
  <c r="F34" i="3"/>
  <c r="G33" i="3"/>
  <c r="F42" i="2" l="1"/>
  <c r="F43" i="2" s="1"/>
  <c r="E19" i="4"/>
  <c r="F18" i="4"/>
  <c r="F35" i="3"/>
  <c r="G34" i="3"/>
  <c r="G42" i="2" l="1"/>
  <c r="F44" i="2"/>
  <c r="G43" i="2"/>
  <c r="E20" i="4"/>
  <c r="F19" i="4"/>
  <c r="F36" i="3"/>
  <c r="G35" i="3"/>
  <c r="F45" i="2" l="1"/>
  <c r="G44" i="2"/>
  <c r="E21" i="4"/>
  <c r="F20" i="4"/>
  <c r="F37" i="3"/>
  <c r="G36" i="3"/>
  <c r="F46" i="2" l="1"/>
  <c r="G45" i="2"/>
  <c r="F21" i="4"/>
  <c r="E22" i="4"/>
  <c r="F38" i="3"/>
  <c r="G37" i="3"/>
  <c r="G46" i="2" l="1"/>
  <c r="F47" i="2"/>
  <c r="E23" i="4"/>
  <c r="F22" i="4"/>
  <c r="F39" i="3"/>
  <c r="G38" i="3"/>
  <c r="F48" i="2" l="1"/>
  <c r="G47" i="2"/>
  <c r="E24" i="4"/>
  <c r="F23" i="4"/>
  <c r="F40" i="3"/>
  <c r="G39" i="3"/>
  <c r="F49" i="2" l="1"/>
  <c r="G48" i="2"/>
  <c r="E25" i="4"/>
  <c r="F24" i="4"/>
  <c r="F41" i="3"/>
  <c r="G40" i="3"/>
  <c r="F50" i="2" l="1"/>
  <c r="G49" i="2"/>
  <c r="E26" i="4"/>
  <c r="F25" i="4"/>
  <c r="F42" i="3"/>
  <c r="G41" i="3"/>
  <c r="F51" i="2" l="1"/>
  <c r="G50" i="2"/>
  <c r="E27" i="4"/>
  <c r="F26" i="4"/>
  <c r="F43" i="3"/>
  <c r="G42" i="3"/>
  <c r="F52" i="2" l="1"/>
  <c r="G51" i="2"/>
  <c r="E28" i="4"/>
  <c r="F27" i="4"/>
  <c r="F44" i="3"/>
  <c r="G43" i="3"/>
  <c r="F53" i="2" l="1"/>
  <c r="G52" i="2"/>
  <c r="E29" i="4"/>
  <c r="F28" i="4"/>
  <c r="F45" i="3"/>
  <c r="G44" i="3"/>
  <c r="F54" i="2" l="1"/>
  <c r="G53" i="2"/>
  <c r="E30" i="4"/>
  <c r="F29" i="4"/>
  <c r="F46" i="3"/>
  <c r="G45" i="3"/>
  <c r="F55" i="2" l="1"/>
  <c r="G54" i="2"/>
  <c r="E31" i="4"/>
  <c r="F30" i="4"/>
  <c r="F47" i="3"/>
  <c r="G46" i="3"/>
  <c r="G55" i="2" l="1"/>
  <c r="F56" i="2"/>
  <c r="F31" i="4"/>
  <c r="E32" i="4"/>
  <c r="F48" i="3"/>
  <c r="G47" i="3"/>
  <c r="F57" i="2" l="1"/>
  <c r="G56" i="2"/>
  <c r="E33" i="4"/>
  <c r="F32" i="4"/>
  <c r="F49" i="3"/>
  <c r="G48" i="3"/>
  <c r="F58" i="2" l="1"/>
  <c r="G57" i="2"/>
  <c r="E34" i="4"/>
  <c r="F33" i="4"/>
  <c r="F50" i="3"/>
  <c r="G49" i="3"/>
  <c r="F59" i="2" l="1"/>
  <c r="G58" i="2"/>
  <c r="F34" i="4"/>
  <c r="E35" i="4"/>
  <c r="F51" i="3"/>
  <c r="G50" i="3"/>
  <c r="F60" i="2" l="1"/>
  <c r="G59" i="2"/>
  <c r="E36" i="4"/>
  <c r="F35" i="4"/>
  <c r="F52" i="3"/>
  <c r="G51" i="3"/>
  <c r="G60" i="2" l="1"/>
  <c r="F61" i="2"/>
  <c r="E37" i="4"/>
  <c r="F36" i="4"/>
  <c r="F53" i="3"/>
  <c r="G52" i="3"/>
  <c r="F62" i="2" l="1"/>
  <c r="G61" i="2"/>
  <c r="E38" i="4"/>
  <c r="F37" i="4"/>
  <c r="F54" i="3"/>
  <c r="G53" i="3"/>
  <c r="F63" i="2" l="1"/>
  <c r="G62" i="2"/>
  <c r="E39" i="4"/>
  <c r="F39" i="4" s="1"/>
  <c r="F38" i="4"/>
  <c r="F55" i="3"/>
  <c r="G54" i="3"/>
  <c r="G63" i="2" l="1"/>
  <c r="F64" i="2"/>
  <c r="D42" i="4"/>
  <c r="D43" i="4" s="1"/>
  <c r="B20" i="1" s="1"/>
  <c r="F56" i="3"/>
  <c r="G56" i="3" s="1"/>
  <c r="G55" i="3"/>
  <c r="G64" i="2" l="1"/>
  <c r="F65" i="2"/>
  <c r="G65" i="2" s="1"/>
  <c r="D59" i="3"/>
  <c r="D60" i="3" s="1"/>
  <c r="B19" i="1" s="1"/>
  <c r="E68" i="2" l="1"/>
  <c r="E69" i="2" s="1"/>
  <c r="B18" i="1" s="1"/>
  <c r="B22" i="1" s="1"/>
</calcChain>
</file>

<file path=xl/sharedStrings.xml><?xml version="1.0" encoding="utf-8"?>
<sst xmlns="http://schemas.openxmlformats.org/spreadsheetml/2006/main" count="182" uniqueCount="94">
  <si>
    <t>Swales and Filter Strips</t>
  </si>
  <si>
    <t>Landscaping area covered by sum</t>
  </si>
  <si>
    <r>
      <t>m</t>
    </r>
    <r>
      <rPr>
        <vertAlign val="superscript"/>
        <sz val="10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</t>
    </r>
  </si>
  <si>
    <t>Frequency years</t>
  </si>
  <si>
    <t>No per year</t>
  </si>
  <si>
    <t>Item</t>
  </si>
  <si>
    <t>No</t>
  </si>
  <si>
    <t>Unit</t>
  </si>
  <si>
    <t>Rate</t>
  </si>
  <si>
    <t>Total per visit</t>
  </si>
  <si>
    <t xml:space="preserve">General rates - cost per visit to site </t>
  </si>
  <si>
    <t>Litter Removal</t>
  </si>
  <si>
    <r>
      <t>m</t>
    </r>
    <r>
      <rPr>
        <vertAlign val="superscript"/>
        <sz val="10"/>
        <rFont val="Calibri"/>
        <family val="2"/>
        <scheme val="minor"/>
      </rPr>
      <t>2</t>
    </r>
  </si>
  <si>
    <t>Grass cutting on slopes around basin above temporary water level - amenity grass</t>
  </si>
  <si>
    <t>Scrub clearance from bankside</t>
  </si>
  <si>
    <t xml:space="preserve">Removal of all arisings (scrub clearance and wetland vegetation) </t>
  </si>
  <si>
    <t>Total per visit if all items undertaken</t>
  </si>
  <si>
    <t>Annual Cost</t>
  </si>
  <si>
    <t>Contingency to allow for ad hoc work such as repairing erosion, vandilism etc. Allow 15%</t>
  </si>
  <si>
    <t>Total Annual Cost</t>
  </si>
  <si>
    <t>Cost per visit based on labour rates</t>
  </si>
  <si>
    <t>Length of visit</t>
  </si>
  <si>
    <t>day</t>
  </si>
  <si>
    <t>hour</t>
  </si>
  <si>
    <t>Light van</t>
  </si>
  <si>
    <t>Ancillary tools and equipment</t>
  </si>
  <si>
    <t>item</t>
  </si>
  <si>
    <t>Swale silt removal every 5 years</t>
  </si>
  <si>
    <t>This assumes that it is undertaken outside of annual maintenance regime</t>
  </si>
  <si>
    <t>Labourers *3</t>
  </si>
  <si>
    <t>Small mini excavator, rubber tracks (self drive)</t>
  </si>
  <si>
    <t>Delivery charge in Solihull from local hire company</t>
  </si>
  <si>
    <t>Disposal of silt (volume depends on catchment area)</t>
  </si>
  <si>
    <r>
      <t>m</t>
    </r>
    <r>
      <rPr>
        <vertAlign val="superscript"/>
        <sz val="10"/>
        <rFont val="Calibri"/>
        <family val="2"/>
        <scheme val="minor"/>
      </rPr>
      <t>3</t>
    </r>
  </si>
  <si>
    <t>Impermeable site area</t>
  </si>
  <si>
    <t>ha</t>
  </si>
  <si>
    <t>Total</t>
  </si>
  <si>
    <t>Costings</t>
  </si>
  <si>
    <t>Length of maintenance period</t>
  </si>
  <si>
    <t>years</t>
  </si>
  <si>
    <r>
      <t xml:space="preserve">As stated in Ciria C697 </t>
    </r>
    <r>
      <rPr>
        <i/>
        <sz val="10"/>
        <rFont val="Calibri"/>
        <family val="2"/>
        <scheme val="minor"/>
      </rPr>
      <t xml:space="preserve">The SUDS Manual, </t>
    </r>
    <r>
      <rPr>
        <sz val="10"/>
        <rFont val="Calibri"/>
        <family val="2"/>
        <scheme val="minor"/>
      </rPr>
      <t>paragraph 25:10:2</t>
    </r>
  </si>
  <si>
    <t>Annual Ongoing Maintenance Sum Required</t>
  </si>
  <si>
    <t>Swale Silt Removal (every 5 years)</t>
  </si>
  <si>
    <t>Area of Swales</t>
  </si>
  <si>
    <r>
      <t>m</t>
    </r>
    <r>
      <rPr>
        <sz val="11"/>
        <color theme="1"/>
        <rFont val="Arial"/>
        <family val="2"/>
      </rPr>
      <t>²</t>
    </r>
  </si>
  <si>
    <t>Impermeable Site Area</t>
  </si>
  <si>
    <t>Year</t>
  </si>
  <si>
    <t>General Maintenance</t>
  </si>
  <si>
    <t>Silt Removal</t>
  </si>
  <si>
    <t xml:space="preserve">Inflation estimate </t>
  </si>
  <si>
    <t>RPIX</t>
  </si>
  <si>
    <t>Commuted Sum Total +RPI</t>
  </si>
  <si>
    <t>Less Interest on Funds</t>
  </si>
  <si>
    <t>Balance due from Developer</t>
  </si>
  <si>
    <t>12 Month base lending rate available to SMBC</t>
  </si>
  <si>
    <t>Interest</t>
  </si>
  <si>
    <t>Conservation grass cut</t>
  </si>
  <si>
    <t xml:space="preserve">Cut 25% wetland vegetation </t>
  </si>
  <si>
    <t>Total per visit for litter removal, inspection and amenity grass cutting</t>
  </si>
  <si>
    <t>Pond silt removal every 5 years</t>
  </si>
  <si>
    <t>Disposal of silt for SUDS serving 1 Ha site (volume depends on catchment area)</t>
  </si>
  <si>
    <t>Pond Silt Removal (every 5 years)</t>
  </si>
  <si>
    <t>Permanently wet pond area</t>
  </si>
  <si>
    <t>Wetland area</t>
  </si>
  <si>
    <t>Conservation grass</t>
  </si>
  <si>
    <t>Total pond, wetland and surrounding landscaping area covered by sum</t>
  </si>
  <si>
    <t>Inspection every 6 months</t>
  </si>
  <si>
    <t>no.</t>
  </si>
  <si>
    <t>Inspection and Silt Removal using gully emptier</t>
  </si>
  <si>
    <t>Contingency to allow for ad hoc repairs etc. Allow 15%</t>
  </si>
  <si>
    <t>Number of Flow Controls</t>
  </si>
  <si>
    <t>Total Commuted Sums</t>
  </si>
  <si>
    <t>Commuted Sum</t>
  </si>
  <si>
    <t>Swales</t>
  </si>
  <si>
    <t>Ponds</t>
  </si>
  <si>
    <t>Flow Controls</t>
  </si>
  <si>
    <t>Total Commuted Sum</t>
  </si>
  <si>
    <t>Length of Maintenance Period</t>
  </si>
  <si>
    <t>Solihull Council SuDS Commuted Sums Calculator</t>
  </si>
  <si>
    <t>Notes</t>
  </si>
  <si>
    <t>This should be the total impermeable area draining to the SuDS as measured in hectares</t>
  </si>
  <si>
    <t>This spread sheet is for developers proposing the adoption of SuDS by SMBC. Fill in the details in the blue cells below and then submit the completed sheet to Drainage@Solihull.gov.uk</t>
  </si>
  <si>
    <t>The total surface area of all swales in square meters as measured from the top of the side slopes</t>
  </si>
  <si>
    <t>The total surface area of all pond and wetlands including wet areas, normally dry areas and freeboard</t>
  </si>
  <si>
    <t>The surface area of permanently wet areas of the pond or wetland</t>
  </si>
  <si>
    <t>The surface area of normally dry areas of the pond or wetland</t>
  </si>
  <si>
    <t>The surface area of dry areas of the pond or wetland</t>
  </si>
  <si>
    <t>Site areas</t>
  </si>
  <si>
    <t>Inspect headwall structures to swale or filter strip (assumes surface features and no special tools required)</t>
  </si>
  <si>
    <t>Number of swale headwalls</t>
  </si>
  <si>
    <t>The total number of inlet and outlet headwalls or similar structures in the swale(s)</t>
  </si>
  <si>
    <t>The total number of inlet and outlet headwalls or similar structures in the pond or wetland</t>
  </si>
  <si>
    <t>Number of pond headwalls</t>
  </si>
  <si>
    <t>The number of flow control chambers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</si>
</sst>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2"/>
      <name val="Times New Roman"/>
      <family val="1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0" fontId="14" fillId="0" borderId="0"/>
    <xf numFmtId="43" fontId="15" fillId="0" borderId="0" applyFont="0" applyFill="0" applyBorder="0" applyAlignment="0" applyProtection="0"/>
    <xf numFmtId="0" fontId="15" fillId="0" borderId="0"/>
    <xf numFmtId="0" fontId="1" fillId="0" borderId="0"/>
    <xf numFmtId="0" fontId="13" fillId="0" borderId="0"/>
    <xf numFmtId="43" fontId="15" fillId="0" borderId="0" applyFont="0" applyFill="0" applyBorder="0" applyAlignment="0" applyProtection="0"/>
    <xf numFmtId="0" fontId="15" fillId="0" borderId="0"/>
    <xf numFmtId="0" fontId="13" fillId="0" borderId="0"/>
  </cellStyleXfs>
  <cellXfs count="198">
    <xf numFmtId="0" fontId="0" fillId="0" borderId="0" xfId="0"/>
    <xf numFmtId="0" fontId="7" fillId="0" borderId="0" xfId="0" applyFont="1" applyBorder="1"/>
    <xf numFmtId="0" fontId="4" fillId="0" borderId="1" xfId="0" applyFont="1" applyBorder="1"/>
    <xf numFmtId="0" fontId="4" fillId="0" borderId="4" xfId="0" applyFont="1" applyBorder="1"/>
    <xf numFmtId="2" fontId="8" fillId="0" borderId="6" xfId="0" applyNumberFormat="1" applyFont="1" applyBorder="1"/>
    <xf numFmtId="0" fontId="8" fillId="0" borderId="0" xfId="0" applyFont="1" applyBorder="1" applyAlignment="1">
      <alignment wrapText="1"/>
    </xf>
    <xf numFmtId="164" fontId="8" fillId="0" borderId="0" xfId="0" applyNumberFormat="1" applyFont="1" applyBorder="1"/>
    <xf numFmtId="0" fontId="6" fillId="0" borderId="0" xfId="0" applyFont="1" applyBorder="1" applyAlignment="1">
      <alignment wrapText="1"/>
    </xf>
    <xf numFmtId="164" fontId="6" fillId="0" borderId="0" xfId="0" applyNumberFormat="1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3" fillId="0" borderId="11" xfId="0" applyFont="1" applyBorder="1"/>
    <xf numFmtId="0" fontId="0" fillId="0" borderId="12" xfId="0" applyBorder="1"/>
    <xf numFmtId="0" fontId="9" fillId="0" borderId="12" xfId="0" applyFont="1" applyBorder="1"/>
    <xf numFmtId="0" fontId="9" fillId="0" borderId="12" xfId="0" applyFont="1" applyFill="1" applyBorder="1"/>
    <xf numFmtId="0" fontId="0" fillId="0" borderId="13" xfId="0" applyBorder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6" fillId="0" borderId="1" xfId="0" applyFont="1" applyBorder="1"/>
    <xf numFmtId="0" fontId="9" fillId="0" borderId="11" xfId="0" applyFont="1" applyBorder="1"/>
    <xf numFmtId="0" fontId="6" fillId="0" borderId="12" xfId="0" applyFont="1" applyBorder="1"/>
    <xf numFmtId="0" fontId="7" fillId="0" borderId="12" xfId="0" applyFont="1" applyBorder="1"/>
    <xf numFmtId="0" fontId="7" fillId="0" borderId="13" xfId="0" applyFont="1" applyBorder="1"/>
    <xf numFmtId="0" fontId="0" fillId="0" borderId="9" xfId="0" applyBorder="1"/>
    <xf numFmtId="0" fontId="0" fillId="0" borderId="7" xfId="0" applyBorder="1"/>
    <xf numFmtId="0" fontId="0" fillId="0" borderId="8" xfId="0" applyBorder="1"/>
    <xf numFmtId="0" fontId="0" fillId="0" borderId="0" xfId="0"/>
    <xf numFmtId="0" fontId="13" fillId="0" borderId="0" xfId="10"/>
    <xf numFmtId="10" fontId="13" fillId="0" borderId="0" xfId="10" applyNumberFormat="1"/>
    <xf numFmtId="17" fontId="13" fillId="0" borderId="0" xfId="10" applyNumberFormat="1"/>
    <xf numFmtId="10" fontId="13" fillId="0" borderId="0" xfId="10" applyNumberFormat="1" applyFill="1"/>
    <xf numFmtId="4" fontId="0" fillId="0" borderId="21" xfId="0" applyNumberFormat="1" applyBorder="1"/>
    <xf numFmtId="4" fontId="0" fillId="0" borderId="16" xfId="0" applyNumberFormat="1" applyBorder="1"/>
    <xf numFmtId="0" fontId="13" fillId="0" borderId="14" xfId="10" applyFill="1" applyBorder="1"/>
    <xf numFmtId="4" fontId="0" fillId="0" borderId="19" xfId="0" applyNumberFormat="1" applyBorder="1"/>
    <xf numFmtId="4" fontId="13" fillId="0" borderId="19" xfId="10" applyNumberFormat="1" applyBorder="1" applyAlignment="1">
      <alignment horizontal="center" vertical="top"/>
    </xf>
    <xf numFmtId="4" fontId="13" fillId="0" borderId="21" xfId="10" applyNumberFormat="1" applyBorder="1" applyAlignment="1">
      <alignment horizontal="center" vertical="top"/>
    </xf>
    <xf numFmtId="4" fontId="13" fillId="0" borderId="16" xfId="10" applyNumberFormat="1" applyBorder="1" applyAlignment="1">
      <alignment horizontal="center" vertical="top"/>
    </xf>
    <xf numFmtId="0" fontId="13" fillId="0" borderId="24" xfId="10" applyBorder="1" applyAlignment="1">
      <alignment horizontal="center" vertical="top"/>
    </xf>
    <xf numFmtId="0" fontId="13" fillId="0" borderId="25" xfId="10" applyBorder="1" applyAlignment="1">
      <alignment horizontal="center" vertical="top"/>
    </xf>
    <xf numFmtId="0" fontId="13" fillId="0" borderId="15" xfId="10" applyBorder="1" applyAlignment="1">
      <alignment horizontal="center" vertical="top"/>
    </xf>
    <xf numFmtId="4" fontId="13" fillId="0" borderId="24" xfId="10" applyNumberFormat="1" applyBorder="1" applyAlignment="1">
      <alignment horizontal="center" vertical="top"/>
    </xf>
    <xf numFmtId="4" fontId="13" fillId="0" borderId="25" xfId="10" applyNumberFormat="1" applyBorder="1" applyAlignment="1">
      <alignment horizontal="center" vertical="top"/>
    </xf>
    <xf numFmtId="4" fontId="13" fillId="0" borderId="15" xfId="10" applyNumberFormat="1" applyBorder="1" applyAlignment="1">
      <alignment horizontal="center" vertical="top"/>
    </xf>
    <xf numFmtId="10" fontId="13" fillId="0" borderId="25" xfId="10" applyNumberFormat="1" applyBorder="1" applyAlignment="1">
      <alignment horizontal="center" vertical="top"/>
    </xf>
    <xf numFmtId="10" fontId="13" fillId="0" borderId="15" xfId="10" applyNumberFormat="1" applyBorder="1" applyAlignment="1">
      <alignment horizontal="center" vertical="top"/>
    </xf>
    <xf numFmtId="44" fontId="0" fillId="0" borderId="20" xfId="1" applyFont="1" applyBorder="1"/>
    <xf numFmtId="44" fontId="0" fillId="0" borderId="22" xfId="1" applyFont="1" applyBorder="1"/>
    <xf numFmtId="44" fontId="13" fillId="0" borderId="24" xfId="10" applyNumberFormat="1" applyBorder="1" applyAlignment="1">
      <alignment horizontal="center" vertical="top"/>
    </xf>
    <xf numFmtId="44" fontId="13" fillId="0" borderId="25" xfId="10" applyNumberFormat="1" applyBorder="1" applyAlignment="1">
      <alignment horizontal="center" vertical="top"/>
    </xf>
    <xf numFmtId="44" fontId="13" fillId="0" borderId="15" xfId="10" applyNumberFormat="1" applyBorder="1" applyAlignment="1">
      <alignment horizontal="center" vertical="top"/>
    </xf>
    <xf numFmtId="2" fontId="6" fillId="0" borderId="0" xfId="0" applyNumberFormat="1" applyFont="1" applyBorder="1"/>
    <xf numFmtId="0" fontId="9" fillId="0" borderId="0" xfId="0" applyFont="1" applyBorder="1"/>
    <xf numFmtId="2" fontId="9" fillId="0" borderId="0" xfId="0" applyNumberFormat="1" applyFont="1" applyBorder="1"/>
    <xf numFmtId="0" fontId="4" fillId="0" borderId="0" xfId="0" applyFont="1" applyBorder="1" applyAlignment="1">
      <alignment horizontal="center" vertical="center" wrapText="1"/>
    </xf>
    <xf numFmtId="0" fontId="6" fillId="0" borderId="18" xfId="0" applyFont="1" applyBorder="1"/>
    <xf numFmtId="0" fontId="4" fillId="0" borderId="20" xfId="0" applyFont="1" applyBorder="1"/>
    <xf numFmtId="0" fontId="9" fillId="0" borderId="20" xfId="0" applyFont="1" applyBorder="1"/>
    <xf numFmtId="0" fontId="9" fillId="0" borderId="18" xfId="0" applyFont="1" applyBorder="1"/>
    <xf numFmtId="0" fontId="7" fillId="0" borderId="19" xfId="0" applyFont="1" applyBorder="1"/>
    <xf numFmtId="0" fontId="9" fillId="0" borderId="17" xfId="0" applyFont="1" applyBorder="1"/>
    <xf numFmtId="0" fontId="7" fillId="0" borderId="18" xfId="0" applyFont="1" applyBorder="1"/>
    <xf numFmtId="0" fontId="9" fillId="0" borderId="22" xfId="0" applyFont="1" applyBorder="1"/>
    <xf numFmtId="0" fontId="4" fillId="0" borderId="21" xfId="0" applyFont="1" applyBorder="1"/>
    <xf numFmtId="0" fontId="6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4" fillId="0" borderId="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6" fillId="0" borderId="6" xfId="0" applyFont="1" applyBorder="1"/>
    <xf numFmtId="2" fontId="6" fillId="0" borderId="6" xfId="0" applyNumberFormat="1" applyFont="1" applyBorder="1"/>
    <xf numFmtId="0" fontId="9" fillId="0" borderId="0" xfId="0" applyFont="1" applyBorder="1"/>
    <xf numFmtId="0" fontId="9" fillId="0" borderId="4" xfId="0" applyFont="1" applyBorder="1"/>
    <xf numFmtId="0" fontId="9" fillId="0" borderId="6" xfId="0" applyFont="1" applyBorder="1"/>
    <xf numFmtId="0" fontId="10" fillId="0" borderId="0" xfId="0" applyFont="1" applyBorder="1" applyAlignment="1">
      <alignment horizontal="center" vertical="top" wrapText="1"/>
    </xf>
    <xf numFmtId="2" fontId="4" fillId="0" borderId="0" xfId="0" applyNumberFormat="1" applyFont="1" applyBorder="1"/>
    <xf numFmtId="0" fontId="4" fillId="0" borderId="0" xfId="0" applyFont="1" applyFill="1" applyBorder="1"/>
    <xf numFmtId="2" fontId="4" fillId="0" borderId="4" xfId="0" applyNumberFormat="1" applyFont="1" applyBorder="1"/>
    <xf numFmtId="0" fontId="4" fillId="0" borderId="18" xfId="0" applyFont="1" applyBorder="1" applyAlignment="1">
      <alignment wrapText="1"/>
    </xf>
    <xf numFmtId="0" fontId="0" fillId="0" borderId="18" xfId="0" applyBorder="1"/>
    <xf numFmtId="2" fontId="4" fillId="0" borderId="18" xfId="0" applyNumberFormat="1" applyFont="1" applyBorder="1"/>
    <xf numFmtId="0" fontId="9" fillId="0" borderId="19" xfId="0" applyFont="1" applyBorder="1"/>
    <xf numFmtId="0" fontId="9" fillId="0" borderId="16" xfId="0" applyFont="1" applyBorder="1"/>
    <xf numFmtId="0" fontId="9" fillId="0" borderId="21" xfId="0" applyFont="1" applyBorder="1"/>
    <xf numFmtId="0" fontId="9" fillId="0" borderId="23" xfId="0" applyFont="1" applyBorder="1"/>
    <xf numFmtId="0" fontId="17" fillId="0" borderId="14" xfId="0" applyFont="1" applyBorder="1"/>
    <xf numFmtId="0" fontId="17" fillId="0" borderId="19" xfId="0" applyFont="1" applyBorder="1"/>
    <xf numFmtId="0" fontId="0" fillId="0" borderId="4" xfId="0" applyBorder="1"/>
    <xf numFmtId="2" fontId="9" fillId="0" borderId="21" xfId="0" applyNumberFormat="1" applyFont="1" applyBorder="1"/>
    <xf numFmtId="164" fontId="8" fillId="0" borderId="4" xfId="0" applyNumberFormat="1" applyFont="1" applyBorder="1"/>
    <xf numFmtId="2" fontId="6" fillId="0" borderId="14" xfId="0" applyNumberFormat="1" applyFont="1" applyBorder="1"/>
    <xf numFmtId="164" fontId="6" fillId="0" borderId="19" xfId="0" applyNumberFormat="1" applyFont="1" applyBorder="1"/>
    <xf numFmtId="0" fontId="8" fillId="0" borderId="4" xfId="0" applyFont="1" applyBorder="1" applyAlignment="1">
      <alignment wrapText="1"/>
    </xf>
    <xf numFmtId="0" fontId="0" fillId="0" borderId="0" xfId="0"/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6" fillId="0" borderId="6" xfId="0" applyFont="1" applyBorder="1"/>
    <xf numFmtId="0" fontId="6" fillId="0" borderId="6" xfId="0" applyFont="1" applyBorder="1" applyAlignment="1">
      <alignment wrapText="1"/>
    </xf>
    <xf numFmtId="0" fontId="9" fillId="0" borderId="0" xfId="0" applyFont="1" applyBorder="1"/>
    <xf numFmtId="0" fontId="9" fillId="0" borderId="0" xfId="0" applyFont="1" applyFill="1" applyBorder="1"/>
    <xf numFmtId="0" fontId="9" fillId="2" borderId="0" xfId="0" applyFont="1" applyFill="1" applyBorder="1"/>
    <xf numFmtId="0" fontId="9" fillId="0" borderId="4" xfId="0" applyFont="1" applyBorder="1"/>
    <xf numFmtId="0" fontId="9" fillId="0" borderId="6" xfId="0" applyFont="1" applyBorder="1"/>
    <xf numFmtId="164" fontId="9" fillId="0" borderId="0" xfId="0" applyNumberFormat="1" applyFont="1" applyBorder="1"/>
    <xf numFmtId="0" fontId="13" fillId="0" borderId="0" xfId="10"/>
    <xf numFmtId="0" fontId="13" fillId="0" borderId="0" xfId="10" applyAlignment="1">
      <alignment horizontal="center" vertical="top"/>
    </xf>
    <xf numFmtId="3" fontId="12" fillId="0" borderId="0" xfId="10" applyNumberFormat="1" applyFont="1" applyAlignment="1">
      <alignment horizontal="center" vertical="top"/>
    </xf>
    <xf numFmtId="3" fontId="13" fillId="0" borderId="10" xfId="10" applyNumberFormat="1" applyBorder="1"/>
    <xf numFmtId="0" fontId="13" fillId="0" borderId="10" xfId="10" applyBorder="1"/>
    <xf numFmtId="3" fontId="12" fillId="0" borderId="10" xfId="10" applyNumberFormat="1" applyFont="1" applyBorder="1"/>
    <xf numFmtId="0" fontId="12" fillId="0" borderId="10" xfId="10" applyFont="1" applyBorder="1"/>
    <xf numFmtId="2" fontId="4" fillId="0" borderId="6" xfId="0" applyNumberFormat="1" applyFont="1" applyBorder="1"/>
    <xf numFmtId="0" fontId="0" fillId="0" borderId="0" xfId="0"/>
    <xf numFmtId="0" fontId="4" fillId="0" borderId="0" xfId="0" applyFont="1" applyBorder="1"/>
    <xf numFmtId="0" fontId="6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4" fillId="0" borderId="0" xfId="0" applyFont="1" applyBorder="1" applyAlignment="1">
      <alignment wrapText="1"/>
    </xf>
    <xf numFmtId="0" fontId="8" fillId="0" borderId="6" xfId="0" applyFont="1" applyBorder="1"/>
    <xf numFmtId="0" fontId="4" fillId="0" borderId="6" xfId="0" applyFont="1" applyBorder="1"/>
    <xf numFmtId="0" fontId="6" fillId="0" borderId="6" xfId="0" applyFont="1" applyBorder="1"/>
    <xf numFmtId="164" fontId="6" fillId="0" borderId="6" xfId="0" applyNumberFormat="1" applyFont="1" applyBorder="1"/>
    <xf numFmtId="0" fontId="9" fillId="0" borderId="0" xfId="0" applyFont="1" applyBorder="1"/>
    <xf numFmtId="0" fontId="9" fillId="0" borderId="0" xfId="0" applyFont="1" applyFill="1" applyBorder="1"/>
    <xf numFmtId="0" fontId="9" fillId="0" borderId="2" xfId="0" applyFont="1" applyBorder="1"/>
    <xf numFmtId="0" fontId="9" fillId="0" borderId="1" xfId="0" applyFont="1" applyBorder="1"/>
    <xf numFmtId="0" fontId="9" fillId="0" borderId="6" xfId="0" applyFont="1" applyBorder="1"/>
    <xf numFmtId="2" fontId="4" fillId="0" borderId="0" xfId="0" applyNumberFormat="1" applyFont="1" applyBorder="1"/>
    <xf numFmtId="3" fontId="13" fillId="0" borderId="10" xfId="10" applyNumberFormat="1" applyBorder="1"/>
    <xf numFmtId="0" fontId="13" fillId="0" borderId="10" xfId="10" applyBorder="1"/>
    <xf numFmtId="3" fontId="12" fillId="0" borderId="10" xfId="10" applyNumberFormat="1" applyFont="1" applyBorder="1"/>
    <xf numFmtId="0" fontId="12" fillId="0" borderId="10" xfId="10" applyFont="1" applyBorder="1"/>
    <xf numFmtId="0" fontId="13" fillId="0" borderId="0" xfId="10"/>
    <xf numFmtId="0" fontId="13" fillId="0" borderId="0" xfId="10" applyAlignment="1">
      <alignment horizontal="center" vertical="top"/>
    </xf>
    <xf numFmtId="3" fontId="12" fillId="0" borderId="0" xfId="10" applyNumberFormat="1" applyFont="1" applyAlignment="1">
      <alignment horizontal="center" vertical="top"/>
    </xf>
    <xf numFmtId="0" fontId="18" fillId="0" borderId="18" xfId="0" applyFont="1" applyBorder="1" applyAlignment="1">
      <alignment wrapText="1"/>
    </xf>
    <xf numFmtId="2" fontId="9" fillId="0" borderId="18" xfId="0" applyNumberFormat="1" applyFont="1" applyBorder="1"/>
    <xf numFmtId="164" fontId="9" fillId="0" borderId="4" xfId="0" applyNumberFormat="1" applyFont="1" applyBorder="1"/>
    <xf numFmtId="0" fontId="4" fillId="0" borderId="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6" xfId="0" applyBorder="1"/>
    <xf numFmtId="164" fontId="4" fillId="0" borderId="0" xfId="0" applyNumberFormat="1" applyFont="1" applyBorder="1"/>
    <xf numFmtId="164" fontId="4" fillId="0" borderId="2" xfId="0" applyNumberFormat="1" applyFont="1" applyBorder="1"/>
    <xf numFmtId="164" fontId="8" fillId="0" borderId="26" xfId="0" applyNumberFormat="1" applyFont="1" applyBorder="1"/>
    <xf numFmtId="164" fontId="9" fillId="0" borderId="2" xfId="0" applyNumberFormat="1" applyFont="1" applyBorder="1"/>
    <xf numFmtId="164" fontId="6" fillId="0" borderId="26" xfId="0" applyNumberFormat="1" applyFont="1" applyBorder="1"/>
    <xf numFmtId="164" fontId="4" fillId="0" borderId="21" xfId="0" applyNumberFormat="1" applyFont="1" applyBorder="1"/>
    <xf numFmtId="0" fontId="9" fillId="0" borderId="4" xfId="0" applyFont="1" applyFill="1" applyBorder="1"/>
    <xf numFmtId="0" fontId="4" fillId="0" borderId="16" xfId="0" applyFont="1" applyBorder="1"/>
    <xf numFmtId="0" fontId="19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left" wrapText="1"/>
    </xf>
    <xf numFmtId="0" fontId="2" fillId="0" borderId="23" xfId="0" applyFont="1" applyBorder="1" applyProtection="1"/>
    <xf numFmtId="0" fontId="0" fillId="0" borderId="6" xfId="0" applyBorder="1" applyProtection="1"/>
    <xf numFmtId="0" fontId="2" fillId="0" borderId="14" xfId="0" applyFont="1" applyBorder="1" applyProtection="1"/>
    <xf numFmtId="0" fontId="0" fillId="0" borderId="17" xfId="0" applyBorder="1" applyProtection="1"/>
    <xf numFmtId="0" fontId="0" fillId="0" borderId="18" xfId="0" applyBorder="1" applyProtection="1"/>
    <xf numFmtId="0" fontId="0" fillId="0" borderId="0" xfId="0" applyFill="1" applyProtection="1"/>
    <xf numFmtId="0" fontId="0" fillId="0" borderId="20" xfId="0" applyBorder="1" applyProtection="1"/>
    <xf numFmtId="0" fontId="0" fillId="0" borderId="0" xfId="0" applyBorder="1" applyProtection="1"/>
    <xf numFmtId="0" fontId="9" fillId="0" borderId="0" xfId="0" applyFont="1" applyFill="1" applyBorder="1" applyProtection="1"/>
    <xf numFmtId="0" fontId="0" fillId="0" borderId="0" xfId="0" applyFill="1" applyBorder="1" applyProtection="1"/>
    <xf numFmtId="0" fontId="0" fillId="0" borderId="22" xfId="0" applyBorder="1" applyProtection="1"/>
    <xf numFmtId="0" fontId="0" fillId="0" borderId="4" xfId="0" applyBorder="1" applyProtection="1"/>
    <xf numFmtId="0" fontId="2" fillId="0" borderId="17" xfId="0" applyFont="1" applyBorder="1" applyProtection="1"/>
    <xf numFmtId="0" fontId="0" fillId="0" borderId="18" xfId="0" applyFill="1" applyBorder="1" applyProtection="1"/>
    <xf numFmtId="0" fontId="0" fillId="0" borderId="19" xfId="0" applyBorder="1" applyProtection="1"/>
    <xf numFmtId="10" fontId="0" fillId="0" borderId="0" xfId="0" applyNumberFormat="1" applyFill="1" applyBorder="1" applyProtection="1"/>
    <xf numFmtId="17" fontId="0" fillId="0" borderId="21" xfId="0" applyNumberFormat="1" applyBorder="1" applyProtection="1"/>
    <xf numFmtId="0" fontId="13" fillId="0" borderId="22" xfId="10" applyBorder="1" applyProtection="1"/>
    <xf numFmtId="10" fontId="0" fillId="0" borderId="4" xfId="0" applyNumberFormat="1" applyFill="1" applyBorder="1" applyProtection="1"/>
    <xf numFmtId="17" fontId="0" fillId="0" borderId="16" xfId="0" applyNumberFormat="1" applyBorder="1" applyProtection="1"/>
    <xf numFmtId="0" fontId="0" fillId="3" borderId="18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9" fillId="3" borderId="0" xfId="0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164" fontId="2" fillId="0" borderId="6" xfId="0" applyNumberFormat="1" applyFont="1" applyBorder="1" applyAlignment="1" applyProtection="1">
      <alignment horizontal="left"/>
    </xf>
    <xf numFmtId="164" fontId="2" fillId="0" borderId="14" xfId="0" applyNumberFormat="1" applyFont="1" applyBorder="1" applyAlignment="1" applyProtection="1">
      <alignment horizontal="left"/>
    </xf>
    <xf numFmtId="164" fontId="0" fillId="0" borderId="0" xfId="0" applyNumberFormat="1" applyBorder="1" applyAlignment="1" applyProtection="1">
      <alignment horizontal="left"/>
    </xf>
    <xf numFmtId="164" fontId="0" fillId="0" borderId="21" xfId="0" applyNumberFormat="1" applyBorder="1" applyAlignment="1" applyProtection="1">
      <alignment horizontal="left"/>
    </xf>
    <xf numFmtId="0" fontId="0" fillId="0" borderId="6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0" xfId="0" applyAlignment="1" applyProtection="1">
      <alignment horizontal="left" wrapText="1"/>
    </xf>
    <xf numFmtId="0" fontId="2" fillId="0" borderId="0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23" xfId="10" applyFill="1" applyBorder="1" applyAlignment="1">
      <alignment horizontal="center"/>
    </xf>
    <xf numFmtId="0" fontId="13" fillId="0" borderId="14" xfId="10" applyFill="1" applyBorder="1" applyAlignment="1">
      <alignment horizontal="center"/>
    </xf>
    <xf numFmtId="0" fontId="0" fillId="0" borderId="19" xfId="0" applyFont="1" applyFill="1" applyBorder="1" applyProtection="1"/>
    <xf numFmtId="0" fontId="0" fillId="0" borderId="21" xfId="0" applyFont="1" applyFill="1" applyBorder="1" applyProtection="1"/>
    <xf numFmtId="0" fontId="0" fillId="0" borderId="16" xfId="0" applyFont="1" applyFill="1" applyBorder="1" applyProtection="1"/>
  </cellXfs>
  <cellStyles count="11">
    <cellStyle name="%" xfId="3"/>
    <cellStyle name="Comma 2" xfId="4"/>
    <cellStyle name="Comma 2 2" xfId="8"/>
    <cellStyle name="Currency" xfId="1" builtinId="4"/>
    <cellStyle name="Normal" xfId="0" builtinId="0"/>
    <cellStyle name="Normal 2" xfId="5"/>
    <cellStyle name="Normal 2 2" xfId="9"/>
    <cellStyle name="Normal 3" xfId="7"/>
    <cellStyle name="Normal 4" xfId="6"/>
    <cellStyle name="Normal 5" xfId="2"/>
    <cellStyle name="Normal 5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3733800</xdr:colOff>
      <xdr:row>0</xdr:row>
      <xdr:rowOff>76200</xdr:rowOff>
    </xdr:from>
    <xdr:to>
      <xdr:col>3</xdr:col>
      <xdr:colOff>5590032</xdr:colOff>
      <xdr:row>2</xdr:row>
      <xdr:rowOff>380643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675" y="76200"/>
          <a:ext cx="1856232" cy="733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6" sqref="B6"/>
    </sheetView>
  </sheetViews>
  <sheetFormatPr defaultRowHeight="15" x14ac:dyDescent="0.25"/>
  <cols>
    <col min="1" max="1" width="63.85546875" style="156" customWidth="1"/>
    <col min="2" max="3" width="9.140625" style="156"/>
    <col min="4" max="4" width="92.85546875" style="156" bestFit="1" customWidth="1"/>
    <col min="5" max="16384" width="9.140625" style="156"/>
  </cols>
  <sheetData>
    <row r="1" spans="1:6" ht="18.75" x14ac:dyDescent="0.3">
      <c r="A1" s="155" t="s">
        <v>78</v>
      </c>
    </row>
    <row r="3" spans="1:6" ht="47.25" customHeight="1" x14ac:dyDescent="0.25">
      <c r="A3" s="188" t="s">
        <v>81</v>
      </c>
      <c r="B3" s="188"/>
      <c r="C3" s="188"/>
    </row>
    <row r="4" spans="1:6" x14ac:dyDescent="0.25">
      <c r="A4" s="157"/>
      <c r="B4" s="157"/>
      <c r="C4" s="157"/>
    </row>
    <row r="5" spans="1:6" x14ac:dyDescent="0.25">
      <c r="A5" s="158" t="s">
        <v>87</v>
      </c>
      <c r="B5" s="159"/>
      <c r="C5" s="159"/>
      <c r="D5" s="160" t="s">
        <v>79</v>
      </c>
    </row>
    <row r="6" spans="1:6" x14ac:dyDescent="0.25">
      <c r="A6" s="161" t="s">
        <v>45</v>
      </c>
      <c r="B6" s="178"/>
      <c r="C6" s="162" t="s">
        <v>35</v>
      </c>
      <c r="D6" s="195" t="s">
        <v>80</v>
      </c>
      <c r="E6" s="163"/>
      <c r="F6" s="163"/>
    </row>
    <row r="7" spans="1:6" x14ac:dyDescent="0.25">
      <c r="A7" s="164" t="s">
        <v>43</v>
      </c>
      <c r="B7" s="179"/>
      <c r="C7" s="165" t="s">
        <v>44</v>
      </c>
      <c r="D7" s="196" t="s">
        <v>82</v>
      </c>
      <c r="E7" s="163"/>
      <c r="F7" s="163"/>
    </row>
    <row r="8" spans="1:6" x14ac:dyDescent="0.25">
      <c r="A8" s="164" t="s">
        <v>89</v>
      </c>
      <c r="B8" s="179"/>
      <c r="C8" s="165" t="s">
        <v>67</v>
      </c>
      <c r="D8" s="196" t="s">
        <v>90</v>
      </c>
      <c r="E8" s="163"/>
      <c r="F8" s="163"/>
    </row>
    <row r="9" spans="1:6" x14ac:dyDescent="0.25">
      <c r="A9" s="164" t="s">
        <v>65</v>
      </c>
      <c r="B9" s="180"/>
      <c r="C9" s="165" t="s">
        <v>44</v>
      </c>
      <c r="D9" s="196" t="s">
        <v>83</v>
      </c>
      <c r="E9" s="166"/>
      <c r="F9" s="166"/>
    </row>
    <row r="10" spans="1:6" x14ac:dyDescent="0.25">
      <c r="A10" s="164" t="s">
        <v>62</v>
      </c>
      <c r="B10" s="180"/>
      <c r="C10" s="165" t="s">
        <v>44</v>
      </c>
      <c r="D10" s="196" t="s">
        <v>84</v>
      </c>
      <c r="E10" s="166"/>
      <c r="F10" s="166"/>
    </row>
    <row r="11" spans="1:6" x14ac:dyDescent="0.25">
      <c r="A11" s="164" t="s">
        <v>63</v>
      </c>
      <c r="B11" s="179"/>
      <c r="C11" s="165" t="s">
        <v>44</v>
      </c>
      <c r="D11" s="196" t="s">
        <v>85</v>
      </c>
      <c r="E11" s="163"/>
      <c r="F11" s="163"/>
    </row>
    <row r="12" spans="1:6" x14ac:dyDescent="0.25">
      <c r="A12" s="164" t="s">
        <v>64</v>
      </c>
      <c r="B12" s="179"/>
      <c r="C12" s="165" t="s">
        <v>44</v>
      </c>
      <c r="D12" s="196" t="s">
        <v>86</v>
      </c>
      <c r="E12" s="163"/>
      <c r="F12" s="163"/>
    </row>
    <row r="13" spans="1:6" x14ac:dyDescent="0.25">
      <c r="A13" s="164" t="s">
        <v>92</v>
      </c>
      <c r="B13" s="179"/>
      <c r="C13" s="167" t="s">
        <v>67</v>
      </c>
      <c r="D13" s="196" t="s">
        <v>91</v>
      </c>
      <c r="E13" s="163"/>
      <c r="F13" s="163"/>
    </row>
    <row r="14" spans="1:6" x14ac:dyDescent="0.25">
      <c r="A14" s="168" t="s">
        <v>70</v>
      </c>
      <c r="B14" s="181"/>
      <c r="C14" s="169" t="s">
        <v>67</v>
      </c>
      <c r="D14" s="197" t="s">
        <v>93</v>
      </c>
      <c r="E14" s="163"/>
      <c r="F14" s="163"/>
    </row>
    <row r="16" spans="1:6" x14ac:dyDescent="0.25">
      <c r="A16" s="170" t="s">
        <v>71</v>
      </c>
      <c r="B16" s="186"/>
      <c r="C16" s="187"/>
    </row>
    <row r="17" spans="1:3" x14ac:dyDescent="0.25">
      <c r="A17" s="170" t="s">
        <v>5</v>
      </c>
      <c r="B17" s="189" t="s">
        <v>72</v>
      </c>
      <c r="C17" s="190"/>
    </row>
    <row r="18" spans="1:3" x14ac:dyDescent="0.25">
      <c r="A18" s="164" t="s">
        <v>73</v>
      </c>
      <c r="B18" s="185">
        <f>Swales!E69</f>
        <v>0</v>
      </c>
      <c r="C18" s="185"/>
    </row>
    <row r="19" spans="1:3" x14ac:dyDescent="0.25">
      <c r="A19" s="164" t="s">
        <v>74</v>
      </c>
      <c r="B19" s="185">
        <f>Ponds!D60</f>
        <v>0</v>
      </c>
      <c r="C19" s="185"/>
    </row>
    <row r="20" spans="1:3" x14ac:dyDescent="0.25">
      <c r="A20" s="164" t="s">
        <v>75</v>
      </c>
      <c r="B20" s="185">
        <f>'Flow Control Chamber'!D43</f>
        <v>0</v>
      </c>
      <c r="C20" s="185"/>
    </row>
    <row r="21" spans="1:3" x14ac:dyDescent="0.25">
      <c r="A21" s="168"/>
      <c r="B21" s="184"/>
      <c r="C21" s="185"/>
    </row>
    <row r="22" spans="1:3" x14ac:dyDescent="0.25">
      <c r="A22" s="158" t="s">
        <v>76</v>
      </c>
      <c r="B22" s="182">
        <f>SUM(B18:B20)</f>
        <v>0</v>
      </c>
      <c r="C22" s="183"/>
    </row>
    <row r="24" spans="1:3" x14ac:dyDescent="0.25">
      <c r="A24" s="161" t="s">
        <v>77</v>
      </c>
      <c r="B24" s="171">
        <v>25</v>
      </c>
      <c r="C24" s="172" t="s">
        <v>39</v>
      </c>
    </row>
    <row r="25" spans="1:3" x14ac:dyDescent="0.25">
      <c r="A25" s="164" t="s">
        <v>50</v>
      </c>
      <c r="B25" s="173">
        <v>3.4000000000000002E-2</v>
      </c>
      <c r="C25" s="174">
        <v>43160</v>
      </c>
    </row>
    <row r="26" spans="1:3" x14ac:dyDescent="0.25">
      <c r="A26" s="175" t="s">
        <v>54</v>
      </c>
      <c r="B26" s="176">
        <v>5.0000000000000001E-3</v>
      </c>
      <c r="C26" s="177">
        <v>43040</v>
      </c>
    </row>
  </sheetData>
  <sheetProtection password="F34B" sheet="1" objects="1" scenarios="1" selectLockedCells="1"/>
  <mergeCells count="8">
    <mergeCell ref="B22:C22"/>
    <mergeCell ref="B21:C21"/>
    <mergeCell ref="B16:C16"/>
    <mergeCell ref="A3:C3"/>
    <mergeCell ref="B17:C17"/>
    <mergeCell ref="B18:C18"/>
    <mergeCell ref="B19:C19"/>
    <mergeCell ref="B20:C20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workbookViewId="0">
      <selection activeCell="I9" sqref="I9"/>
    </sheetView>
  </sheetViews>
  <sheetFormatPr defaultRowHeight="15" x14ac:dyDescent="0.25"/>
  <cols>
    <col min="1" max="1" width="24" bestFit="1" customWidth="1"/>
    <col min="2" max="2" width="17.5703125" customWidth="1"/>
    <col min="3" max="3" width="21" customWidth="1"/>
    <col min="4" max="4" width="16.28515625" customWidth="1"/>
    <col min="5" max="5" width="15" bestFit="1" customWidth="1"/>
    <col min="6" max="6" width="17.42578125" bestFit="1" customWidth="1"/>
    <col min="7" max="7" width="8" bestFit="1" customWidth="1"/>
    <col min="8" max="8" width="12.140625" bestFit="1" customWidth="1"/>
    <col min="9" max="9" width="11" bestFit="1" customWidth="1"/>
  </cols>
  <sheetData>
    <row r="1" spans="1:9" ht="15.75" x14ac:dyDescent="0.25">
      <c r="A1" s="12" t="s">
        <v>0</v>
      </c>
      <c r="B1" s="13"/>
      <c r="C1" s="13"/>
      <c r="D1" s="14"/>
      <c r="E1" s="14"/>
      <c r="F1" s="14"/>
      <c r="G1" s="14"/>
      <c r="H1" s="15"/>
      <c r="I1" s="16"/>
    </row>
    <row r="2" spans="1:9" x14ac:dyDescent="0.25">
      <c r="A2" s="17"/>
      <c r="B2" s="126"/>
      <c r="C2" s="126"/>
      <c r="D2" s="126"/>
      <c r="E2" s="126"/>
      <c r="F2" s="126"/>
      <c r="G2" s="126"/>
      <c r="H2" s="127"/>
      <c r="I2" s="128"/>
    </row>
    <row r="3" spans="1:9" ht="15.75" x14ac:dyDescent="0.25">
      <c r="A3" s="129"/>
      <c r="B3" s="126"/>
      <c r="C3" s="97"/>
      <c r="D3" s="117" t="s">
        <v>1</v>
      </c>
      <c r="E3" s="126"/>
      <c r="F3" s="126"/>
      <c r="G3" s="126"/>
      <c r="H3" s="18">
        <f>'Front Page'!B7</f>
        <v>0</v>
      </c>
      <c r="I3" s="128" t="s">
        <v>2</v>
      </c>
    </row>
    <row r="4" spans="1:9" x14ac:dyDescent="0.25">
      <c r="A4" s="129"/>
      <c r="B4" s="126"/>
      <c r="C4" s="126"/>
      <c r="D4" s="126"/>
      <c r="E4" s="126"/>
      <c r="F4" s="126"/>
      <c r="G4" s="126"/>
      <c r="H4" s="126"/>
      <c r="I4" s="19"/>
    </row>
    <row r="5" spans="1:9" ht="15.75" thickBot="1" x14ac:dyDescent="0.3">
      <c r="A5" s="20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/>
      <c r="G5" s="1" t="s">
        <v>8</v>
      </c>
      <c r="H5" s="119" t="s">
        <v>9</v>
      </c>
      <c r="I5" s="120" t="s">
        <v>17</v>
      </c>
    </row>
    <row r="6" spans="1:9" x14ac:dyDescent="0.25">
      <c r="A6" s="21"/>
      <c r="B6" s="22" t="s">
        <v>10</v>
      </c>
      <c r="C6" s="14"/>
      <c r="D6" s="23"/>
      <c r="E6" s="23"/>
      <c r="F6" s="23"/>
      <c r="G6" s="23"/>
      <c r="H6" s="23"/>
      <c r="I6" s="24"/>
    </row>
    <row r="7" spans="1:9" ht="15.75" x14ac:dyDescent="0.25">
      <c r="A7" s="2"/>
      <c r="B7" s="117">
        <v>6</v>
      </c>
      <c r="C7" s="117" t="s">
        <v>11</v>
      </c>
      <c r="D7" s="117">
        <f>H3</f>
        <v>0</v>
      </c>
      <c r="E7" s="117" t="s">
        <v>12</v>
      </c>
      <c r="F7" s="117"/>
      <c r="G7" s="76">
        <v>6.7000000000000002E-3</v>
      </c>
      <c r="H7" s="147">
        <f>D7*G7</f>
        <v>0</v>
      </c>
      <c r="I7" s="148">
        <f>H7*B7</f>
        <v>0</v>
      </c>
    </row>
    <row r="8" spans="1:9" ht="64.5" x14ac:dyDescent="0.25">
      <c r="A8" s="2"/>
      <c r="B8" s="117">
        <v>3</v>
      </c>
      <c r="C8" s="121" t="s">
        <v>88</v>
      </c>
      <c r="D8" s="78">
        <f>'Front Page'!B8</f>
        <v>0</v>
      </c>
      <c r="E8" s="117"/>
      <c r="F8" s="117"/>
      <c r="G8" s="117">
        <v>22.5</v>
      </c>
      <c r="H8" s="147">
        <f t="shared" ref="H8:H9" si="0">D8*G8</f>
        <v>0</v>
      </c>
      <c r="I8" s="148">
        <f t="shared" ref="I8:I9" si="1">H8*B8</f>
        <v>0</v>
      </c>
    </row>
    <row r="9" spans="1:9" ht="51.75" x14ac:dyDescent="0.25">
      <c r="A9" s="2"/>
      <c r="B9" s="117">
        <v>12</v>
      </c>
      <c r="C9" s="121" t="s">
        <v>13</v>
      </c>
      <c r="D9" s="117">
        <f>H3</f>
        <v>0</v>
      </c>
      <c r="E9" s="117" t="s">
        <v>12</v>
      </c>
      <c r="F9" s="117"/>
      <c r="G9" s="117">
        <v>4.6879999999999998E-2</v>
      </c>
      <c r="H9" s="147">
        <f t="shared" si="0"/>
        <v>0</v>
      </c>
      <c r="I9" s="148">
        <f t="shared" si="1"/>
        <v>0</v>
      </c>
    </row>
    <row r="10" spans="1:9" ht="26.25" x14ac:dyDescent="0.25">
      <c r="A10" s="129"/>
      <c r="B10" s="126"/>
      <c r="C10" s="121" t="s">
        <v>16</v>
      </c>
      <c r="D10" s="126"/>
      <c r="E10" s="126"/>
      <c r="F10" s="126"/>
      <c r="G10" s="126"/>
      <c r="H10" s="107">
        <f>SUM(H7:H9)</f>
        <v>0</v>
      </c>
      <c r="I10" s="19"/>
    </row>
    <row r="11" spans="1:9" x14ac:dyDescent="0.25">
      <c r="A11" s="129"/>
      <c r="B11" s="126"/>
      <c r="C11" s="122" t="s">
        <v>17</v>
      </c>
      <c r="D11" s="123"/>
      <c r="E11" s="123"/>
      <c r="F11" s="123"/>
      <c r="G11" s="123"/>
      <c r="H11" s="4"/>
      <c r="I11" s="149">
        <f>SUM(I7:I9)</f>
        <v>0</v>
      </c>
    </row>
    <row r="12" spans="1:9" ht="51.75" x14ac:dyDescent="0.25">
      <c r="A12" s="129"/>
      <c r="B12" s="126"/>
      <c r="C12" s="121" t="s">
        <v>18</v>
      </c>
      <c r="D12" s="126"/>
      <c r="E12" s="126"/>
      <c r="F12" s="126"/>
      <c r="G12" s="126"/>
      <c r="H12" s="18"/>
      <c r="I12" s="150">
        <f>I11*0.15</f>
        <v>0</v>
      </c>
    </row>
    <row r="13" spans="1:9" x14ac:dyDescent="0.25">
      <c r="A13" s="129">
        <v>1</v>
      </c>
      <c r="B13" s="126"/>
      <c r="C13" s="124" t="s">
        <v>19</v>
      </c>
      <c r="D13" s="130"/>
      <c r="E13" s="130"/>
      <c r="F13" s="130"/>
      <c r="G13" s="130"/>
      <c r="H13" s="146"/>
      <c r="I13" s="151">
        <f>SUM(I11:I12)</f>
        <v>0</v>
      </c>
    </row>
    <row r="14" spans="1:9" x14ac:dyDescent="0.25">
      <c r="A14" s="129"/>
      <c r="B14" s="126"/>
      <c r="C14" s="126"/>
      <c r="D14" s="126"/>
      <c r="E14" s="126"/>
      <c r="F14" s="126"/>
      <c r="G14" s="126"/>
      <c r="H14" s="126"/>
      <c r="I14" s="19"/>
    </row>
    <row r="15" spans="1:9" x14ac:dyDescent="0.25">
      <c r="A15" s="129"/>
      <c r="B15" s="97" t="s">
        <v>20</v>
      </c>
      <c r="C15" s="126"/>
      <c r="D15" s="126"/>
      <c r="E15" s="126"/>
      <c r="F15" s="126"/>
      <c r="G15" s="126"/>
      <c r="H15" s="126"/>
      <c r="I15" s="19"/>
    </row>
    <row r="16" spans="1:9" ht="15.75" thickBot="1" x14ac:dyDescent="0.3">
      <c r="A16" s="9"/>
      <c r="B16" s="10"/>
      <c r="C16" s="10"/>
      <c r="D16" s="10"/>
      <c r="E16" s="10"/>
      <c r="F16" s="10"/>
      <c r="G16" s="10"/>
      <c r="H16" s="10"/>
      <c r="I16" s="25"/>
    </row>
    <row r="17" spans="1:9" x14ac:dyDescent="0.25">
      <c r="A17" s="21"/>
      <c r="B17" s="22" t="s">
        <v>27</v>
      </c>
      <c r="C17" s="14"/>
      <c r="D17" s="14"/>
      <c r="E17" s="14"/>
      <c r="F17" s="14"/>
      <c r="G17" s="14"/>
      <c r="H17" s="14"/>
      <c r="I17" s="16"/>
    </row>
    <row r="18" spans="1:9" x14ac:dyDescent="0.25">
      <c r="A18" s="129"/>
      <c r="B18" s="126"/>
      <c r="C18" s="126" t="s">
        <v>28</v>
      </c>
      <c r="D18" s="126"/>
      <c r="E18" s="126"/>
      <c r="F18" s="126"/>
      <c r="G18" s="126"/>
      <c r="H18" s="126"/>
      <c r="I18" s="19"/>
    </row>
    <row r="19" spans="1:9" x14ac:dyDescent="0.25">
      <c r="A19" s="129"/>
      <c r="B19" s="126"/>
      <c r="C19" s="126"/>
      <c r="D19" s="126"/>
      <c r="E19" s="126"/>
      <c r="F19" s="126"/>
      <c r="G19" s="126"/>
      <c r="H19" s="126"/>
      <c r="I19" s="19"/>
    </row>
    <row r="20" spans="1:9" x14ac:dyDescent="0.25">
      <c r="A20" s="129"/>
      <c r="B20" s="126"/>
      <c r="C20" s="126" t="s">
        <v>21</v>
      </c>
      <c r="D20" s="126"/>
      <c r="E20" s="127">
        <f>IF('Front Page'!B7=0,0,1)</f>
        <v>0</v>
      </c>
      <c r="F20" s="126" t="s">
        <v>22</v>
      </c>
      <c r="G20" s="126"/>
      <c r="H20" s="126"/>
      <c r="I20" s="19"/>
    </row>
    <row r="21" spans="1:9" x14ac:dyDescent="0.25">
      <c r="A21" s="129"/>
      <c r="B21" s="126"/>
      <c r="C21" s="126" t="s">
        <v>29</v>
      </c>
      <c r="D21" s="126"/>
      <c r="E21" s="126">
        <f>E20*8</f>
        <v>0</v>
      </c>
      <c r="F21" s="126" t="s">
        <v>23</v>
      </c>
      <c r="G21" s="126">
        <v>15.5</v>
      </c>
      <c r="H21" s="55">
        <f>G21*E21</f>
        <v>0</v>
      </c>
      <c r="I21" s="19"/>
    </row>
    <row r="22" spans="1:9" x14ac:dyDescent="0.25">
      <c r="A22" s="129"/>
      <c r="B22" s="126"/>
      <c r="C22" s="126" t="s">
        <v>24</v>
      </c>
      <c r="D22" s="126"/>
      <c r="E22" s="126">
        <f>E20</f>
        <v>0</v>
      </c>
      <c r="F22" s="126" t="s">
        <v>22</v>
      </c>
      <c r="G22" s="126">
        <v>36</v>
      </c>
      <c r="H22" s="55">
        <f t="shared" ref="H22:H26" si="2">G22*E22</f>
        <v>0</v>
      </c>
      <c r="I22" s="19"/>
    </row>
    <row r="23" spans="1:9" ht="39" x14ac:dyDescent="0.25">
      <c r="A23" s="129"/>
      <c r="B23" s="126"/>
      <c r="C23" s="121" t="s">
        <v>30</v>
      </c>
      <c r="D23" s="126"/>
      <c r="E23" s="126">
        <f>E20*8</f>
        <v>0</v>
      </c>
      <c r="F23" s="126" t="s">
        <v>23</v>
      </c>
      <c r="G23" s="126">
        <v>8.75</v>
      </c>
      <c r="H23" s="55">
        <f t="shared" si="2"/>
        <v>0</v>
      </c>
      <c r="I23" s="19"/>
    </row>
    <row r="24" spans="1:9" ht="39" x14ac:dyDescent="0.25">
      <c r="A24" s="129"/>
      <c r="B24" s="126"/>
      <c r="C24" s="121" t="s">
        <v>31</v>
      </c>
      <c r="D24" s="126"/>
      <c r="E24" s="126">
        <f>E20</f>
        <v>0</v>
      </c>
      <c r="F24" s="126" t="s">
        <v>26</v>
      </c>
      <c r="G24" s="126">
        <v>30</v>
      </c>
      <c r="H24" s="55">
        <f t="shared" si="2"/>
        <v>0</v>
      </c>
      <c r="I24" s="19"/>
    </row>
    <row r="25" spans="1:9" x14ac:dyDescent="0.25">
      <c r="A25" s="129"/>
      <c r="B25" s="126"/>
      <c r="C25" s="117" t="s">
        <v>25</v>
      </c>
      <c r="D25" s="126"/>
      <c r="E25" s="126">
        <f>E20</f>
        <v>0</v>
      </c>
      <c r="F25" s="126" t="s">
        <v>22</v>
      </c>
      <c r="G25" s="126">
        <v>40</v>
      </c>
      <c r="H25" s="55">
        <f t="shared" si="2"/>
        <v>0</v>
      </c>
      <c r="I25" s="19"/>
    </row>
    <row r="26" spans="1:9" ht="39" x14ac:dyDescent="0.25">
      <c r="A26" s="129"/>
      <c r="B26" s="126"/>
      <c r="C26" s="121" t="s">
        <v>32</v>
      </c>
      <c r="D26" s="126"/>
      <c r="E26" s="126">
        <f>5*(0.63*'Front Page'!B6)*E20</f>
        <v>0</v>
      </c>
      <c r="F26" s="126" t="s">
        <v>33</v>
      </c>
      <c r="G26" s="126">
        <v>51.18</v>
      </c>
      <c r="H26" s="55">
        <f t="shared" si="2"/>
        <v>0</v>
      </c>
      <c r="I26" s="19"/>
    </row>
    <row r="27" spans="1:9" ht="26.25" x14ac:dyDescent="0.25">
      <c r="A27" s="129"/>
      <c r="B27" s="126"/>
      <c r="C27" s="121" t="s">
        <v>34</v>
      </c>
      <c r="D27" s="126"/>
      <c r="E27" s="127">
        <f>'Front Page'!B6</f>
        <v>0</v>
      </c>
      <c r="F27" s="117" t="s">
        <v>35</v>
      </c>
      <c r="G27" s="126"/>
      <c r="H27" s="126"/>
      <c r="I27" s="19"/>
    </row>
    <row r="28" spans="1:9" x14ac:dyDescent="0.25">
      <c r="A28" s="129"/>
      <c r="B28" s="126"/>
      <c r="C28" s="126"/>
      <c r="D28" s="126"/>
      <c r="E28" s="126"/>
      <c r="F28" s="126"/>
      <c r="G28" s="126"/>
      <c r="H28" s="126"/>
      <c r="I28" s="19"/>
    </row>
    <row r="29" spans="1:9" x14ac:dyDescent="0.25">
      <c r="A29" s="129">
        <v>5</v>
      </c>
      <c r="B29" s="126"/>
      <c r="C29" s="101" t="s">
        <v>36</v>
      </c>
      <c r="D29" s="124"/>
      <c r="E29" s="124"/>
      <c r="F29" s="124"/>
      <c r="G29" s="124"/>
      <c r="H29" s="72">
        <f>SUM(H21:H26)</f>
        <v>0</v>
      </c>
      <c r="I29" s="19"/>
    </row>
    <row r="30" spans="1:9" ht="15.75" thickBot="1" x14ac:dyDescent="0.3">
      <c r="A30" s="26"/>
      <c r="B30" s="27"/>
      <c r="C30" s="27"/>
      <c r="D30" s="27"/>
      <c r="E30" s="27"/>
      <c r="F30" s="27"/>
      <c r="G30" s="27"/>
      <c r="H30" s="27"/>
      <c r="I30" s="25"/>
    </row>
    <row r="31" spans="1:9" x14ac:dyDescent="0.25">
      <c r="A31" s="129"/>
      <c r="B31" s="97" t="s">
        <v>37</v>
      </c>
      <c r="C31" s="126"/>
      <c r="D31" s="126"/>
      <c r="E31" s="126"/>
      <c r="F31" s="126"/>
      <c r="G31" s="126"/>
      <c r="H31" s="126"/>
      <c r="I31" s="19"/>
    </row>
    <row r="32" spans="1:9" x14ac:dyDescent="0.25">
      <c r="A32" s="129"/>
      <c r="B32" s="126"/>
      <c r="C32" s="126" t="s">
        <v>38</v>
      </c>
      <c r="D32" s="127">
        <f>'Front Page'!B24</f>
        <v>25</v>
      </c>
      <c r="E32" s="126" t="s">
        <v>39</v>
      </c>
      <c r="F32" s="191" t="s">
        <v>40</v>
      </c>
      <c r="G32" s="191"/>
      <c r="H32" s="191"/>
      <c r="I32" s="192"/>
    </row>
    <row r="33" spans="1:9" ht="39" x14ac:dyDescent="0.25">
      <c r="A33" s="129"/>
      <c r="B33" s="126"/>
      <c r="C33" s="121" t="s">
        <v>41</v>
      </c>
      <c r="D33" s="107">
        <f>I13</f>
        <v>0</v>
      </c>
      <c r="E33" s="107"/>
      <c r="F33" s="191"/>
      <c r="G33" s="191"/>
      <c r="H33" s="191"/>
      <c r="I33" s="192"/>
    </row>
    <row r="34" spans="1:9" ht="26.25" x14ac:dyDescent="0.25">
      <c r="A34" s="129"/>
      <c r="B34" s="126"/>
      <c r="C34" s="5" t="s">
        <v>42</v>
      </c>
      <c r="D34" s="6">
        <f>H29</f>
        <v>0</v>
      </c>
      <c r="E34" s="18"/>
      <c r="F34" s="126"/>
      <c r="G34" s="126"/>
      <c r="H34" s="126"/>
      <c r="I34" s="19"/>
    </row>
    <row r="35" spans="1:9" x14ac:dyDescent="0.25">
      <c r="A35" s="129"/>
      <c r="B35" s="126"/>
      <c r="C35" s="5"/>
      <c r="D35" s="6"/>
      <c r="E35" s="18"/>
      <c r="F35" s="126"/>
      <c r="G35" s="126"/>
      <c r="H35" s="126"/>
      <c r="I35" s="19"/>
    </row>
    <row r="36" spans="1:9" x14ac:dyDescent="0.25">
      <c r="A36" s="129"/>
      <c r="B36" s="126"/>
      <c r="C36" s="7"/>
      <c r="D36" s="8"/>
      <c r="E36" s="126"/>
      <c r="F36" s="126"/>
      <c r="G36" s="126"/>
      <c r="H36" s="126"/>
      <c r="I36" s="19"/>
    </row>
    <row r="37" spans="1:9" ht="15.75" thickBot="1" x14ac:dyDescent="0.3">
      <c r="A37" s="9"/>
      <c r="B37" s="10"/>
      <c r="C37" s="10"/>
      <c r="D37" s="10"/>
      <c r="E37" s="10"/>
      <c r="F37" s="10"/>
      <c r="G37" s="10"/>
      <c r="H37" s="10"/>
      <c r="I37" s="11"/>
    </row>
    <row r="38" spans="1:9" x14ac:dyDescent="0.25">
      <c r="A38" s="116"/>
      <c r="B38" s="116"/>
      <c r="C38" s="116"/>
      <c r="D38" s="116"/>
      <c r="E38" s="116"/>
      <c r="F38" s="116"/>
      <c r="G38" s="116"/>
      <c r="H38" s="116"/>
      <c r="I38" s="116"/>
    </row>
    <row r="39" spans="1:9" x14ac:dyDescent="0.25">
      <c r="A39" s="133" t="s">
        <v>46</v>
      </c>
      <c r="B39" s="133" t="s">
        <v>47</v>
      </c>
      <c r="C39" s="133" t="s">
        <v>48</v>
      </c>
      <c r="D39" s="133" t="s">
        <v>49</v>
      </c>
      <c r="E39" s="35" t="s">
        <v>36</v>
      </c>
      <c r="F39" s="193" t="s">
        <v>55</v>
      </c>
      <c r="G39" s="194"/>
      <c r="H39" s="116"/>
      <c r="I39" s="116"/>
    </row>
    <row r="40" spans="1:9" x14ac:dyDescent="0.25">
      <c r="A40" s="40">
        <v>0</v>
      </c>
      <c r="B40" s="37">
        <f>D$33</f>
        <v>0</v>
      </c>
      <c r="C40" s="43"/>
      <c r="D40" s="40"/>
      <c r="E40" s="36">
        <f>B40+C40</f>
        <v>0</v>
      </c>
      <c r="F40" s="48">
        <f>E67</f>
        <v>0</v>
      </c>
      <c r="G40" s="50">
        <f>F40*'Front Page'!$B$26</f>
        <v>0</v>
      </c>
      <c r="H40" s="116"/>
      <c r="I40" s="116"/>
    </row>
    <row r="41" spans="1:9" x14ac:dyDescent="0.25">
      <c r="A41" s="41">
        <v>1</v>
      </c>
      <c r="B41" s="38">
        <f t="shared" ref="B41:B65" si="3">B40+(D41*B40)</f>
        <v>0</v>
      </c>
      <c r="C41" s="44"/>
      <c r="D41" s="46">
        <f>'Front Page'!$B$25</f>
        <v>3.4000000000000002E-2</v>
      </c>
      <c r="E41" s="33">
        <f t="shared" ref="E41:E65" si="4">B41+C41</f>
        <v>0</v>
      </c>
      <c r="F41" s="48">
        <f>F40-E41</f>
        <v>0</v>
      </c>
      <c r="G41" s="51">
        <f>F41*'Front Page'!$B$26</f>
        <v>0</v>
      </c>
      <c r="H41" s="116"/>
      <c r="I41" s="116"/>
    </row>
    <row r="42" spans="1:9" x14ac:dyDescent="0.25">
      <c r="A42" s="41">
        <v>2</v>
      </c>
      <c r="B42" s="38">
        <f t="shared" si="3"/>
        <v>0</v>
      </c>
      <c r="C42" s="44"/>
      <c r="D42" s="46">
        <f>'Front Page'!$B$25</f>
        <v>3.4000000000000002E-2</v>
      </c>
      <c r="E42" s="33">
        <f t="shared" si="4"/>
        <v>0</v>
      </c>
      <c r="F42" s="48">
        <f t="shared" ref="F42:F65" si="5">F41-E42</f>
        <v>0</v>
      </c>
      <c r="G42" s="51">
        <f>F42*'Front Page'!$B$26</f>
        <v>0</v>
      </c>
      <c r="H42" s="116"/>
      <c r="I42" s="116"/>
    </row>
    <row r="43" spans="1:9" x14ac:dyDescent="0.25">
      <c r="A43" s="41">
        <v>3</v>
      </c>
      <c r="B43" s="38">
        <f t="shared" si="3"/>
        <v>0</v>
      </c>
      <c r="C43" s="44"/>
      <c r="D43" s="46">
        <f>'Front Page'!$B$25</f>
        <v>3.4000000000000002E-2</v>
      </c>
      <c r="E43" s="33">
        <f t="shared" si="4"/>
        <v>0</v>
      </c>
      <c r="F43" s="48">
        <f t="shared" si="5"/>
        <v>0</v>
      </c>
      <c r="G43" s="51">
        <f>F43*'Front Page'!$B$26</f>
        <v>0</v>
      </c>
      <c r="H43" s="116"/>
      <c r="I43" s="116"/>
    </row>
    <row r="44" spans="1:9" x14ac:dyDescent="0.25">
      <c r="A44" s="41">
        <v>4</v>
      </c>
      <c r="B44" s="38">
        <f t="shared" si="3"/>
        <v>0</v>
      </c>
      <c r="C44" s="44"/>
      <c r="D44" s="46">
        <f>'Front Page'!$B$25</f>
        <v>3.4000000000000002E-2</v>
      </c>
      <c r="E44" s="33">
        <f t="shared" si="4"/>
        <v>0</v>
      </c>
      <c r="F44" s="48">
        <f t="shared" si="5"/>
        <v>0</v>
      </c>
      <c r="G44" s="51">
        <f>F44*'Front Page'!$B$26</f>
        <v>0</v>
      </c>
      <c r="H44" s="116"/>
      <c r="I44" s="116"/>
    </row>
    <row r="45" spans="1:9" x14ac:dyDescent="0.25">
      <c r="A45" s="41">
        <v>5</v>
      </c>
      <c r="B45" s="38">
        <f t="shared" si="3"/>
        <v>0</v>
      </c>
      <c r="C45" s="44">
        <f>D34*(1+D41)*(1+D42)*(1+D43)*(1+D44)</f>
        <v>0</v>
      </c>
      <c r="D45" s="46">
        <f>'Front Page'!$B$25</f>
        <v>3.4000000000000002E-2</v>
      </c>
      <c r="E45" s="33">
        <f t="shared" si="4"/>
        <v>0</v>
      </c>
      <c r="F45" s="48">
        <f t="shared" si="5"/>
        <v>0</v>
      </c>
      <c r="G45" s="51">
        <f>F45*'Front Page'!$B$26</f>
        <v>0</v>
      </c>
      <c r="H45" s="116"/>
      <c r="I45" s="116"/>
    </row>
    <row r="46" spans="1:9" x14ac:dyDescent="0.25">
      <c r="A46" s="41">
        <v>6</v>
      </c>
      <c r="B46" s="38">
        <f t="shared" si="3"/>
        <v>0</v>
      </c>
      <c r="C46" s="44"/>
      <c r="D46" s="46">
        <f>'Front Page'!$B$25</f>
        <v>3.4000000000000002E-2</v>
      </c>
      <c r="E46" s="33">
        <f t="shared" si="4"/>
        <v>0</v>
      </c>
      <c r="F46" s="48">
        <f t="shared" si="5"/>
        <v>0</v>
      </c>
      <c r="G46" s="51">
        <f>F46*'Front Page'!$B$26</f>
        <v>0</v>
      </c>
      <c r="H46" s="116"/>
      <c r="I46" s="116"/>
    </row>
    <row r="47" spans="1:9" x14ac:dyDescent="0.25">
      <c r="A47" s="41">
        <v>7</v>
      </c>
      <c r="B47" s="38">
        <f t="shared" si="3"/>
        <v>0</v>
      </c>
      <c r="C47" s="44"/>
      <c r="D47" s="46">
        <f>'Front Page'!$B$25</f>
        <v>3.4000000000000002E-2</v>
      </c>
      <c r="E47" s="33">
        <f t="shared" si="4"/>
        <v>0</v>
      </c>
      <c r="F47" s="48">
        <f t="shared" si="5"/>
        <v>0</v>
      </c>
      <c r="G47" s="51">
        <f>F47*'Front Page'!$B$26</f>
        <v>0</v>
      </c>
      <c r="H47" s="116"/>
      <c r="I47" s="116"/>
    </row>
    <row r="48" spans="1:9" x14ac:dyDescent="0.25">
      <c r="A48" s="41">
        <v>8</v>
      </c>
      <c r="B48" s="38">
        <f t="shared" si="3"/>
        <v>0</v>
      </c>
      <c r="C48" s="44"/>
      <c r="D48" s="46">
        <f>'Front Page'!$B$25</f>
        <v>3.4000000000000002E-2</v>
      </c>
      <c r="E48" s="33">
        <f t="shared" si="4"/>
        <v>0</v>
      </c>
      <c r="F48" s="48">
        <f t="shared" si="5"/>
        <v>0</v>
      </c>
      <c r="G48" s="51">
        <f>F48*'Front Page'!$B$26</f>
        <v>0</v>
      </c>
      <c r="H48" s="116"/>
      <c r="I48" s="116"/>
    </row>
    <row r="49" spans="1:9" x14ac:dyDescent="0.25">
      <c r="A49" s="41">
        <v>9</v>
      </c>
      <c r="B49" s="38">
        <f t="shared" si="3"/>
        <v>0</v>
      </c>
      <c r="C49" s="44"/>
      <c r="D49" s="46">
        <f>'Front Page'!$B$25</f>
        <v>3.4000000000000002E-2</v>
      </c>
      <c r="E49" s="33">
        <f t="shared" si="4"/>
        <v>0</v>
      </c>
      <c r="F49" s="48">
        <f t="shared" si="5"/>
        <v>0</v>
      </c>
      <c r="G49" s="51">
        <f>F49*'Front Page'!$B$26</f>
        <v>0</v>
      </c>
      <c r="H49" s="116"/>
      <c r="I49" s="116"/>
    </row>
    <row r="50" spans="1:9" x14ac:dyDescent="0.25">
      <c r="A50" s="41">
        <v>10</v>
      </c>
      <c r="B50" s="38">
        <f t="shared" si="3"/>
        <v>0</v>
      </c>
      <c r="C50" s="44">
        <f>C45*(1+D46)*(1+D47)*(1+D48)*(1+D49)</f>
        <v>0</v>
      </c>
      <c r="D50" s="46">
        <f>'Front Page'!$B$25</f>
        <v>3.4000000000000002E-2</v>
      </c>
      <c r="E50" s="33">
        <f t="shared" si="4"/>
        <v>0</v>
      </c>
      <c r="F50" s="48">
        <f t="shared" si="5"/>
        <v>0</v>
      </c>
      <c r="G50" s="51">
        <f>F50*'Front Page'!$B$26</f>
        <v>0</v>
      </c>
      <c r="H50" s="116"/>
      <c r="I50" s="116"/>
    </row>
    <row r="51" spans="1:9" x14ac:dyDescent="0.25">
      <c r="A51" s="41">
        <v>11</v>
      </c>
      <c r="B51" s="38">
        <f t="shared" si="3"/>
        <v>0</v>
      </c>
      <c r="C51" s="44"/>
      <c r="D51" s="46">
        <f>'Front Page'!$B$25</f>
        <v>3.4000000000000002E-2</v>
      </c>
      <c r="E51" s="33">
        <f t="shared" si="4"/>
        <v>0</v>
      </c>
      <c r="F51" s="48">
        <f t="shared" si="5"/>
        <v>0</v>
      </c>
      <c r="G51" s="51">
        <f>F51*'Front Page'!$B$26</f>
        <v>0</v>
      </c>
      <c r="H51" s="116"/>
      <c r="I51" s="116"/>
    </row>
    <row r="52" spans="1:9" x14ac:dyDescent="0.25">
      <c r="A52" s="41">
        <v>12</v>
      </c>
      <c r="B52" s="38">
        <f t="shared" si="3"/>
        <v>0</v>
      </c>
      <c r="C52" s="44"/>
      <c r="D52" s="46">
        <f>'Front Page'!$B$25</f>
        <v>3.4000000000000002E-2</v>
      </c>
      <c r="E52" s="33">
        <f t="shared" si="4"/>
        <v>0</v>
      </c>
      <c r="F52" s="48">
        <f t="shared" si="5"/>
        <v>0</v>
      </c>
      <c r="G52" s="51">
        <f>F52*'Front Page'!$B$26</f>
        <v>0</v>
      </c>
      <c r="H52" s="116"/>
      <c r="I52" s="116"/>
    </row>
    <row r="53" spans="1:9" x14ac:dyDescent="0.25">
      <c r="A53" s="41">
        <v>13</v>
      </c>
      <c r="B53" s="38">
        <f t="shared" si="3"/>
        <v>0</v>
      </c>
      <c r="C53" s="44"/>
      <c r="D53" s="46">
        <f>'Front Page'!$B$25</f>
        <v>3.4000000000000002E-2</v>
      </c>
      <c r="E53" s="33">
        <f t="shared" si="4"/>
        <v>0</v>
      </c>
      <c r="F53" s="48">
        <f t="shared" si="5"/>
        <v>0</v>
      </c>
      <c r="G53" s="51">
        <f>F53*'Front Page'!$B$26</f>
        <v>0</v>
      </c>
      <c r="H53" s="116"/>
      <c r="I53" s="116"/>
    </row>
    <row r="54" spans="1:9" x14ac:dyDescent="0.25">
      <c r="A54" s="41">
        <v>14</v>
      </c>
      <c r="B54" s="38">
        <f t="shared" si="3"/>
        <v>0</v>
      </c>
      <c r="C54" s="44"/>
      <c r="D54" s="46">
        <f>'Front Page'!$B$25</f>
        <v>3.4000000000000002E-2</v>
      </c>
      <c r="E54" s="33">
        <f t="shared" si="4"/>
        <v>0</v>
      </c>
      <c r="F54" s="48">
        <f t="shared" si="5"/>
        <v>0</v>
      </c>
      <c r="G54" s="51">
        <f>F54*'Front Page'!$B$26</f>
        <v>0</v>
      </c>
      <c r="H54" s="116"/>
      <c r="I54" s="116"/>
    </row>
    <row r="55" spans="1:9" x14ac:dyDescent="0.25">
      <c r="A55" s="41">
        <v>15</v>
      </c>
      <c r="B55" s="38">
        <f t="shared" si="3"/>
        <v>0</v>
      </c>
      <c r="C55" s="44">
        <f>C50*(1+D51)*(1+D52)*(1+D53)*(1+D54)</f>
        <v>0</v>
      </c>
      <c r="D55" s="46">
        <f>'Front Page'!$B$25</f>
        <v>3.4000000000000002E-2</v>
      </c>
      <c r="E55" s="33">
        <f t="shared" si="4"/>
        <v>0</v>
      </c>
      <c r="F55" s="48">
        <f t="shared" si="5"/>
        <v>0</v>
      </c>
      <c r="G55" s="51">
        <f>F55*'Front Page'!$B$26</f>
        <v>0</v>
      </c>
      <c r="H55" s="116"/>
      <c r="I55" s="116"/>
    </row>
    <row r="56" spans="1:9" x14ac:dyDescent="0.25">
      <c r="A56" s="41">
        <v>16</v>
      </c>
      <c r="B56" s="38">
        <f t="shared" si="3"/>
        <v>0</v>
      </c>
      <c r="C56" s="44"/>
      <c r="D56" s="46">
        <f>'Front Page'!$B$25</f>
        <v>3.4000000000000002E-2</v>
      </c>
      <c r="E56" s="33">
        <f t="shared" si="4"/>
        <v>0</v>
      </c>
      <c r="F56" s="48">
        <f t="shared" si="5"/>
        <v>0</v>
      </c>
      <c r="G56" s="51">
        <f>F56*'Front Page'!$B$26</f>
        <v>0</v>
      </c>
      <c r="H56" s="116"/>
      <c r="I56" s="116"/>
    </row>
    <row r="57" spans="1:9" x14ac:dyDescent="0.25">
      <c r="A57" s="41">
        <v>17</v>
      </c>
      <c r="B57" s="38">
        <f t="shared" si="3"/>
        <v>0</v>
      </c>
      <c r="C57" s="44"/>
      <c r="D57" s="46">
        <f>'Front Page'!$B$25</f>
        <v>3.4000000000000002E-2</v>
      </c>
      <c r="E57" s="33">
        <f t="shared" si="4"/>
        <v>0</v>
      </c>
      <c r="F57" s="48">
        <f t="shared" si="5"/>
        <v>0</v>
      </c>
      <c r="G57" s="51">
        <f>F57*'Front Page'!$B$26</f>
        <v>0</v>
      </c>
      <c r="H57" s="116"/>
      <c r="I57" s="116"/>
    </row>
    <row r="58" spans="1:9" x14ac:dyDescent="0.25">
      <c r="A58" s="41">
        <v>18</v>
      </c>
      <c r="B58" s="38">
        <f t="shared" si="3"/>
        <v>0</v>
      </c>
      <c r="C58" s="44"/>
      <c r="D58" s="46">
        <f>'Front Page'!$B$25</f>
        <v>3.4000000000000002E-2</v>
      </c>
      <c r="E58" s="33">
        <f t="shared" si="4"/>
        <v>0</v>
      </c>
      <c r="F58" s="48">
        <f t="shared" si="5"/>
        <v>0</v>
      </c>
      <c r="G58" s="51">
        <f>F58*'Front Page'!$B$26</f>
        <v>0</v>
      </c>
      <c r="H58" s="116"/>
      <c r="I58" s="116"/>
    </row>
    <row r="59" spans="1:9" x14ac:dyDescent="0.25">
      <c r="A59" s="41">
        <v>19</v>
      </c>
      <c r="B59" s="38">
        <f t="shared" si="3"/>
        <v>0</v>
      </c>
      <c r="C59" s="44"/>
      <c r="D59" s="46">
        <f>'Front Page'!$B$25</f>
        <v>3.4000000000000002E-2</v>
      </c>
      <c r="E59" s="33">
        <f t="shared" si="4"/>
        <v>0</v>
      </c>
      <c r="F59" s="48">
        <f t="shared" si="5"/>
        <v>0</v>
      </c>
      <c r="G59" s="51">
        <f>F59*'Front Page'!$B$26</f>
        <v>0</v>
      </c>
      <c r="H59" s="116"/>
      <c r="I59" s="116"/>
    </row>
    <row r="60" spans="1:9" x14ac:dyDescent="0.25">
      <c r="A60" s="41">
        <v>20</v>
      </c>
      <c r="B60" s="38">
        <f t="shared" si="3"/>
        <v>0</v>
      </c>
      <c r="C60" s="44">
        <f>C55*(1+D56)*(1+D57)*(1+D58)*(1+D59)</f>
        <v>0</v>
      </c>
      <c r="D60" s="46">
        <f>'Front Page'!$B$25</f>
        <v>3.4000000000000002E-2</v>
      </c>
      <c r="E60" s="33">
        <f t="shared" si="4"/>
        <v>0</v>
      </c>
      <c r="F60" s="48">
        <f t="shared" si="5"/>
        <v>0</v>
      </c>
      <c r="G60" s="51">
        <f>F60*'Front Page'!$B$26</f>
        <v>0</v>
      </c>
      <c r="H60" s="116"/>
      <c r="I60" s="116"/>
    </row>
    <row r="61" spans="1:9" x14ac:dyDescent="0.25">
      <c r="A61" s="41">
        <v>21</v>
      </c>
      <c r="B61" s="38">
        <f t="shared" si="3"/>
        <v>0</v>
      </c>
      <c r="C61" s="44"/>
      <c r="D61" s="46">
        <f>'Front Page'!$B$25</f>
        <v>3.4000000000000002E-2</v>
      </c>
      <c r="E61" s="33">
        <f t="shared" si="4"/>
        <v>0</v>
      </c>
      <c r="F61" s="48">
        <f t="shared" si="5"/>
        <v>0</v>
      </c>
      <c r="G61" s="51">
        <f>F61*'Front Page'!$B$26</f>
        <v>0</v>
      </c>
      <c r="H61" s="116"/>
      <c r="I61" s="116"/>
    </row>
    <row r="62" spans="1:9" x14ac:dyDescent="0.25">
      <c r="A62" s="41">
        <v>22</v>
      </c>
      <c r="B62" s="38">
        <f t="shared" si="3"/>
        <v>0</v>
      </c>
      <c r="C62" s="44"/>
      <c r="D62" s="46">
        <f>'Front Page'!$B$25</f>
        <v>3.4000000000000002E-2</v>
      </c>
      <c r="E62" s="33">
        <f t="shared" si="4"/>
        <v>0</v>
      </c>
      <c r="F62" s="48">
        <f t="shared" si="5"/>
        <v>0</v>
      </c>
      <c r="G62" s="51">
        <f>F62*'Front Page'!$B$26</f>
        <v>0</v>
      </c>
      <c r="H62" s="116"/>
      <c r="I62" s="116"/>
    </row>
    <row r="63" spans="1:9" x14ac:dyDescent="0.25">
      <c r="A63" s="41">
        <v>23</v>
      </c>
      <c r="B63" s="38">
        <f t="shared" si="3"/>
        <v>0</v>
      </c>
      <c r="C63" s="44"/>
      <c r="D63" s="46">
        <f>'Front Page'!$B$25</f>
        <v>3.4000000000000002E-2</v>
      </c>
      <c r="E63" s="33">
        <f t="shared" si="4"/>
        <v>0</v>
      </c>
      <c r="F63" s="48">
        <f t="shared" si="5"/>
        <v>0</v>
      </c>
      <c r="G63" s="51">
        <f>F63*'Front Page'!$B$26</f>
        <v>0</v>
      </c>
      <c r="H63" s="116"/>
      <c r="I63" s="116"/>
    </row>
    <row r="64" spans="1:9" x14ac:dyDescent="0.25">
      <c r="A64" s="41">
        <v>24</v>
      </c>
      <c r="B64" s="38">
        <f t="shared" si="3"/>
        <v>0</v>
      </c>
      <c r="C64" s="44"/>
      <c r="D64" s="46">
        <f>'Front Page'!$B$25</f>
        <v>3.4000000000000002E-2</v>
      </c>
      <c r="E64" s="33">
        <f t="shared" si="4"/>
        <v>0</v>
      </c>
      <c r="F64" s="48">
        <f t="shared" si="5"/>
        <v>0</v>
      </c>
      <c r="G64" s="51">
        <f>F64*'Front Page'!$B$26</f>
        <v>0</v>
      </c>
      <c r="H64" s="116"/>
      <c r="I64" s="116"/>
    </row>
    <row r="65" spans="1:9" x14ac:dyDescent="0.25">
      <c r="A65" s="42">
        <v>25</v>
      </c>
      <c r="B65" s="39">
        <f t="shared" si="3"/>
        <v>0</v>
      </c>
      <c r="C65" s="45">
        <f>C60*(1+D61)*(1+D62)*(1+D63)*(1+D64)</f>
        <v>0</v>
      </c>
      <c r="D65" s="47">
        <f>'Front Page'!$B$25</f>
        <v>3.4000000000000002E-2</v>
      </c>
      <c r="E65" s="34">
        <f t="shared" si="4"/>
        <v>0</v>
      </c>
      <c r="F65" s="49">
        <f t="shared" si="5"/>
        <v>0</v>
      </c>
      <c r="G65" s="52">
        <f>F65*'Front Page'!$B$26</f>
        <v>0</v>
      </c>
      <c r="H65" s="116"/>
      <c r="I65" s="116"/>
    </row>
    <row r="66" spans="1:9" x14ac:dyDescent="0.25">
      <c r="A66" s="137"/>
      <c r="B66" s="138"/>
      <c r="C66" s="138"/>
      <c r="D66" s="138"/>
      <c r="E66" s="116"/>
      <c r="F66" s="138"/>
      <c r="G66" s="116"/>
      <c r="H66" s="116"/>
      <c r="I66" s="116"/>
    </row>
    <row r="67" spans="1:9" x14ac:dyDescent="0.25">
      <c r="A67" s="116"/>
      <c r="B67" s="116"/>
      <c r="C67" s="116"/>
      <c r="D67" s="133" t="s">
        <v>51</v>
      </c>
      <c r="E67" s="132">
        <f>SUM(E41:E65)</f>
        <v>0</v>
      </c>
      <c r="F67" s="116"/>
      <c r="G67" s="116"/>
      <c r="H67" s="116"/>
      <c r="I67" s="116"/>
    </row>
    <row r="68" spans="1:9" x14ac:dyDescent="0.25">
      <c r="A68" s="116"/>
      <c r="B68" s="116"/>
      <c r="C68" s="116"/>
      <c r="D68" s="133" t="s">
        <v>52</v>
      </c>
      <c r="E68" s="132">
        <f>SUM(G40:G65)</f>
        <v>0</v>
      </c>
      <c r="F68" s="116"/>
      <c r="G68" s="116"/>
      <c r="H68" s="116"/>
      <c r="I68" s="116"/>
    </row>
    <row r="69" spans="1:9" x14ac:dyDescent="0.25">
      <c r="A69" s="136"/>
      <c r="B69" s="136"/>
      <c r="C69" s="136"/>
      <c r="D69" s="135" t="s">
        <v>53</v>
      </c>
      <c r="E69" s="134">
        <f>E67-E68</f>
        <v>0</v>
      </c>
      <c r="F69" s="116"/>
      <c r="G69" s="116"/>
      <c r="H69" s="116"/>
      <c r="I69" s="116"/>
    </row>
    <row r="70" spans="1:9" x14ac:dyDescent="0.25">
      <c r="A70" s="28"/>
      <c r="B70" s="28"/>
      <c r="C70" s="28"/>
      <c r="D70" s="29"/>
      <c r="E70" s="32"/>
      <c r="F70" s="28"/>
    </row>
    <row r="71" spans="1:9" x14ac:dyDescent="0.25">
      <c r="A71" s="29"/>
      <c r="B71" s="28"/>
      <c r="C71" s="28"/>
      <c r="D71" s="30"/>
      <c r="E71" s="31"/>
      <c r="F71" s="28"/>
    </row>
    <row r="72" spans="1:9" x14ac:dyDescent="0.25">
      <c r="A72" s="28"/>
      <c r="B72" s="28"/>
      <c r="C72" s="28"/>
      <c r="D72" s="28"/>
      <c r="E72" s="28"/>
      <c r="F72" s="28"/>
    </row>
    <row r="73" spans="1:9" x14ac:dyDescent="0.25">
      <c r="A73" s="28"/>
      <c r="B73" s="28"/>
      <c r="C73" s="28"/>
      <c r="F73" s="28"/>
    </row>
    <row r="74" spans="1:9" x14ac:dyDescent="0.25">
      <c r="A74" s="29"/>
      <c r="B74" s="28"/>
      <c r="C74" s="28"/>
      <c r="F74" s="28"/>
    </row>
    <row r="75" spans="1:9" x14ac:dyDescent="0.25">
      <c r="A75" s="29"/>
      <c r="B75" s="28"/>
      <c r="C75" s="28"/>
      <c r="F75" s="28"/>
    </row>
  </sheetData>
  <sheetProtection password="F34B" sheet="1" objects="1" scenarios="1"/>
  <mergeCells count="2">
    <mergeCell ref="F32:I33"/>
    <mergeCell ref="F39:G3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activeCell="F19" sqref="F19"/>
    </sheetView>
  </sheetViews>
  <sheetFormatPr defaultRowHeight="15" x14ac:dyDescent="0.25"/>
  <cols>
    <col min="1" max="1" width="13.85546875" style="18" bestFit="1" customWidth="1"/>
    <col min="2" max="2" width="10" style="18" customWidth="1"/>
    <col min="3" max="3" width="32.140625" style="18" customWidth="1"/>
    <col min="4" max="5" width="9.140625" style="18"/>
    <col min="6" max="6" width="12.5703125" style="18" bestFit="1" customWidth="1"/>
    <col min="7" max="16384" width="9.140625" style="18"/>
  </cols>
  <sheetData>
    <row r="1" spans="1:8" x14ac:dyDescent="0.25">
      <c r="A1" s="66" t="s">
        <v>3</v>
      </c>
      <c r="B1" s="67" t="s">
        <v>4</v>
      </c>
      <c r="C1" s="67" t="s">
        <v>5</v>
      </c>
      <c r="D1" s="67" t="s">
        <v>6</v>
      </c>
      <c r="E1" s="67"/>
      <c r="F1" s="67" t="s">
        <v>8</v>
      </c>
      <c r="G1" s="67" t="s">
        <v>9</v>
      </c>
      <c r="H1" s="68" t="s">
        <v>17</v>
      </c>
    </row>
    <row r="2" spans="1:8" x14ac:dyDescent="0.25">
      <c r="A2" s="62"/>
      <c r="B2" s="57" t="s">
        <v>10</v>
      </c>
      <c r="C2" s="60"/>
      <c r="D2" s="63"/>
      <c r="E2" s="63"/>
      <c r="F2" s="63"/>
      <c r="G2" s="63"/>
      <c r="H2" s="61"/>
    </row>
    <row r="3" spans="1:8" ht="15.75" x14ac:dyDescent="0.25">
      <c r="A3" s="58"/>
      <c r="B3" s="117">
        <v>3</v>
      </c>
      <c r="C3" s="117" t="s">
        <v>11</v>
      </c>
      <c r="D3" s="78">
        <f>'Front Page'!B11+'Front Page'!B12</f>
        <v>0</v>
      </c>
      <c r="E3" s="117" t="s">
        <v>12</v>
      </c>
      <c r="F3" s="76">
        <v>6.7000000000000002E-3</v>
      </c>
      <c r="G3" s="131">
        <f>D3*F3</f>
        <v>0</v>
      </c>
      <c r="H3" s="65">
        <f>G3*B3</f>
        <v>0</v>
      </c>
    </row>
    <row r="4" spans="1:8" ht="51.75" x14ac:dyDescent="0.25">
      <c r="A4" s="58"/>
      <c r="B4" s="117">
        <v>3</v>
      </c>
      <c r="C4" s="121" t="s">
        <v>88</v>
      </c>
      <c r="D4" s="78">
        <f>'Front Page'!B13</f>
        <v>0</v>
      </c>
      <c r="E4" s="117" t="s">
        <v>67</v>
      </c>
      <c r="F4" s="117">
        <v>22.5</v>
      </c>
      <c r="G4" s="147">
        <f>D4*F4</f>
        <v>0</v>
      </c>
      <c r="H4" s="152">
        <f>G4*B4</f>
        <v>0</v>
      </c>
    </row>
    <row r="5" spans="1:8" ht="15.75" x14ac:dyDescent="0.25">
      <c r="A5" s="58"/>
      <c r="B5" s="117">
        <v>1</v>
      </c>
      <c r="C5" s="121" t="s">
        <v>56</v>
      </c>
      <c r="D5" s="78">
        <f>'Front Page'!B12</f>
        <v>0</v>
      </c>
      <c r="E5" s="117" t="s">
        <v>12</v>
      </c>
      <c r="F5" s="117">
        <v>2.2440000000000002E-2</v>
      </c>
      <c r="G5" s="131">
        <f t="shared" ref="G5:G8" si="0">D5*F5</f>
        <v>0</v>
      </c>
      <c r="H5" s="65">
        <f t="shared" ref="H5:H8" si="1">G5*B5</f>
        <v>0</v>
      </c>
    </row>
    <row r="6" spans="1:8" ht="15.75" x14ac:dyDescent="0.25">
      <c r="A6" s="58"/>
      <c r="B6" s="117">
        <v>1</v>
      </c>
      <c r="C6" s="121" t="s">
        <v>14</v>
      </c>
      <c r="D6" s="78">
        <f>'Front Page'!B10</f>
        <v>0</v>
      </c>
      <c r="E6" s="117" t="s">
        <v>12</v>
      </c>
      <c r="F6" s="117">
        <v>0.432</v>
      </c>
      <c r="G6" s="131">
        <f t="shared" si="0"/>
        <v>0</v>
      </c>
      <c r="H6" s="65">
        <f t="shared" si="1"/>
        <v>0</v>
      </c>
    </row>
    <row r="7" spans="1:8" ht="15.75" x14ac:dyDescent="0.25">
      <c r="A7" s="59"/>
      <c r="B7" s="117">
        <v>1</v>
      </c>
      <c r="C7" s="121" t="s">
        <v>57</v>
      </c>
      <c r="D7" s="127">
        <f>'Front Page'!B11/4</f>
        <v>0</v>
      </c>
      <c r="E7" s="117" t="s">
        <v>12</v>
      </c>
      <c r="F7" s="117">
        <v>3.38</v>
      </c>
      <c r="G7" s="131">
        <f t="shared" si="0"/>
        <v>0</v>
      </c>
      <c r="H7" s="65">
        <f t="shared" si="1"/>
        <v>0</v>
      </c>
    </row>
    <row r="8" spans="1:8" ht="26.25" x14ac:dyDescent="0.25">
      <c r="A8" s="64"/>
      <c r="B8" s="3">
        <v>1</v>
      </c>
      <c r="C8" s="99" t="s">
        <v>15</v>
      </c>
      <c r="D8" s="153">
        <f>D6+D7</f>
        <v>0</v>
      </c>
      <c r="E8" s="3" t="s">
        <v>12</v>
      </c>
      <c r="F8" s="3">
        <v>2.65</v>
      </c>
      <c r="G8" s="79">
        <f t="shared" si="0"/>
        <v>0</v>
      </c>
      <c r="H8" s="154">
        <f t="shared" si="1"/>
        <v>0</v>
      </c>
    </row>
    <row r="9" spans="1:8" x14ac:dyDescent="0.25">
      <c r="A9" s="62"/>
      <c r="B9" s="60"/>
      <c r="C9" s="80" t="s">
        <v>16</v>
      </c>
      <c r="D9" s="60"/>
      <c r="E9" s="81"/>
      <c r="F9" s="60"/>
      <c r="G9" s="82"/>
      <c r="H9" s="88">
        <f>SUM(H3:H8)</f>
        <v>0</v>
      </c>
    </row>
    <row r="10" spans="1:8" ht="26.25" x14ac:dyDescent="0.25">
      <c r="A10" s="59"/>
      <c r="B10" s="73"/>
      <c r="C10" s="69" t="s">
        <v>58</v>
      </c>
      <c r="D10" s="73"/>
      <c r="E10" s="73"/>
      <c r="F10" s="73"/>
      <c r="G10" s="77"/>
      <c r="H10" s="85">
        <f>SUM(H3:H5)</f>
        <v>0</v>
      </c>
    </row>
    <row r="11" spans="1:8" ht="39" x14ac:dyDescent="0.25">
      <c r="A11" s="64"/>
      <c r="B11" s="74"/>
      <c r="C11" s="70" t="s">
        <v>18</v>
      </c>
      <c r="D11" s="74"/>
      <c r="E11" s="74"/>
      <c r="F11" s="74"/>
      <c r="G11" s="79"/>
      <c r="H11" s="84">
        <f>0.15*H9</f>
        <v>0</v>
      </c>
    </row>
    <row r="12" spans="1:8" x14ac:dyDescent="0.25">
      <c r="A12" s="86"/>
      <c r="B12" s="75"/>
      <c r="C12" s="71" t="s">
        <v>19</v>
      </c>
      <c r="D12" s="75"/>
      <c r="E12" s="75"/>
      <c r="F12" s="75"/>
      <c r="G12" s="72"/>
      <c r="H12" s="87">
        <f>H9+H11</f>
        <v>0</v>
      </c>
    </row>
    <row r="13" spans="1:8" x14ac:dyDescent="0.25">
      <c r="A13" s="62"/>
      <c r="B13" s="97" t="s">
        <v>59</v>
      </c>
      <c r="C13" s="60"/>
      <c r="D13" s="60"/>
      <c r="E13" s="60"/>
      <c r="F13" s="60"/>
      <c r="G13" s="60"/>
      <c r="H13" s="83"/>
    </row>
    <row r="14" spans="1:8" x14ac:dyDescent="0.25">
      <c r="A14" s="59"/>
      <c r="C14" s="102" t="s">
        <v>28</v>
      </c>
      <c r="D14" s="102"/>
      <c r="E14" s="102"/>
      <c r="F14" s="102"/>
      <c r="G14" s="102"/>
      <c r="H14" s="85"/>
    </row>
    <row r="15" spans="1:8" x14ac:dyDescent="0.25">
      <c r="A15" s="59"/>
      <c r="B15" s="102"/>
      <c r="C15" s="102"/>
      <c r="D15" s="102"/>
      <c r="E15" s="102"/>
      <c r="F15" s="102"/>
      <c r="G15" s="102"/>
      <c r="H15" s="85"/>
    </row>
    <row r="16" spans="1:8" x14ac:dyDescent="0.25">
      <c r="A16" s="59"/>
      <c r="B16" s="102"/>
      <c r="C16" s="102" t="s">
        <v>21</v>
      </c>
      <c r="D16" s="102"/>
      <c r="E16" s="103">
        <f>IF('Front Page'!B7=0,0,1)</f>
        <v>0</v>
      </c>
      <c r="F16" s="102" t="s">
        <v>22</v>
      </c>
      <c r="G16" s="102" t="s">
        <v>8</v>
      </c>
      <c r="H16" s="85" t="s">
        <v>9</v>
      </c>
    </row>
    <row r="17" spans="1:8" x14ac:dyDescent="0.25">
      <c r="A17" s="59"/>
      <c r="B17" s="102"/>
      <c r="C17" s="102" t="s">
        <v>29</v>
      </c>
      <c r="D17" s="102"/>
      <c r="E17" s="102">
        <f>E16*8</f>
        <v>0</v>
      </c>
      <c r="F17" s="102" t="s">
        <v>23</v>
      </c>
      <c r="G17" s="102">
        <v>15.5</v>
      </c>
      <c r="H17" s="90">
        <f>G17*E17*3</f>
        <v>0</v>
      </c>
    </row>
    <row r="18" spans="1:8" x14ac:dyDescent="0.25">
      <c r="A18" s="59"/>
      <c r="B18" s="102"/>
      <c r="C18" s="102" t="s">
        <v>24</v>
      </c>
      <c r="D18" s="102"/>
      <c r="E18" s="102">
        <f>E16</f>
        <v>0</v>
      </c>
      <c r="F18" s="102" t="s">
        <v>22</v>
      </c>
      <c r="G18" s="102">
        <v>36</v>
      </c>
      <c r="H18" s="90">
        <f>E18*G18</f>
        <v>0</v>
      </c>
    </row>
    <row r="19" spans="1:8" ht="26.25" x14ac:dyDescent="0.25">
      <c r="A19" s="59"/>
      <c r="B19" s="102"/>
      <c r="C19" s="98" t="s">
        <v>30</v>
      </c>
      <c r="D19" s="102"/>
      <c r="E19" s="102">
        <f>E16*8</f>
        <v>0</v>
      </c>
      <c r="F19" s="102" t="s">
        <v>23</v>
      </c>
      <c r="G19" s="102">
        <v>8.75</v>
      </c>
      <c r="H19" s="90">
        <f t="shared" ref="H19:H22" si="2">E19*G19</f>
        <v>0</v>
      </c>
    </row>
    <row r="20" spans="1:8" ht="26.25" x14ac:dyDescent="0.25">
      <c r="A20" s="59"/>
      <c r="B20" s="102"/>
      <c r="C20" s="98" t="s">
        <v>31</v>
      </c>
      <c r="D20" s="102"/>
      <c r="E20" s="102">
        <f>E16</f>
        <v>0</v>
      </c>
      <c r="F20" s="102" t="s">
        <v>26</v>
      </c>
      <c r="G20" s="102">
        <v>30</v>
      </c>
      <c r="H20" s="90">
        <f t="shared" si="2"/>
        <v>0</v>
      </c>
    </row>
    <row r="21" spans="1:8" x14ac:dyDescent="0.25">
      <c r="A21" s="59"/>
      <c r="B21" s="102"/>
      <c r="C21" s="96" t="s">
        <v>25</v>
      </c>
      <c r="D21" s="102"/>
      <c r="E21" s="102">
        <f>E16</f>
        <v>0</v>
      </c>
      <c r="F21" s="102" t="s">
        <v>22</v>
      </c>
      <c r="G21" s="102">
        <v>20</v>
      </c>
      <c r="H21" s="90">
        <f t="shared" si="2"/>
        <v>0</v>
      </c>
    </row>
    <row r="22" spans="1:8" ht="39" x14ac:dyDescent="0.25">
      <c r="A22" s="59"/>
      <c r="B22" s="102"/>
      <c r="C22" s="98" t="s">
        <v>60</v>
      </c>
      <c r="D22" s="102"/>
      <c r="E22" s="102">
        <f>5*(0.63*'Front Page'!B6)*E16</f>
        <v>0</v>
      </c>
      <c r="F22" s="102" t="s">
        <v>33</v>
      </c>
      <c r="G22" s="102">
        <v>51.18</v>
      </c>
      <c r="H22" s="90">
        <f t="shared" si="2"/>
        <v>0</v>
      </c>
    </row>
    <row r="23" spans="1:8" x14ac:dyDescent="0.25">
      <c r="A23" s="59"/>
      <c r="B23" s="102"/>
      <c r="C23" s="102"/>
      <c r="D23" s="102"/>
      <c r="E23" s="102"/>
      <c r="F23" s="102"/>
      <c r="G23" s="102"/>
      <c r="H23" s="85"/>
    </row>
    <row r="24" spans="1:8" x14ac:dyDescent="0.25">
      <c r="A24" s="86"/>
      <c r="B24" s="106"/>
      <c r="C24" s="101" t="s">
        <v>36</v>
      </c>
      <c r="D24" s="100"/>
      <c r="E24" s="100"/>
      <c r="F24" s="100"/>
      <c r="G24" s="100"/>
      <c r="H24" s="92">
        <f>SUM(H17:H22)</f>
        <v>0</v>
      </c>
    </row>
    <row r="25" spans="1:8" x14ac:dyDescent="0.25">
      <c r="A25" s="62"/>
      <c r="B25" s="57" t="s">
        <v>37</v>
      </c>
      <c r="C25" s="60"/>
      <c r="D25" s="60"/>
      <c r="E25" s="60"/>
      <c r="F25" s="60"/>
      <c r="G25" s="60"/>
      <c r="H25" s="93"/>
    </row>
    <row r="26" spans="1:8" x14ac:dyDescent="0.25">
      <c r="A26" s="59"/>
      <c r="B26" s="102"/>
      <c r="C26" s="102" t="s">
        <v>38</v>
      </c>
      <c r="D26" s="104">
        <f>'Front Page'!B24</f>
        <v>25</v>
      </c>
      <c r="E26" s="102" t="s">
        <v>39</v>
      </c>
      <c r="F26" s="102"/>
      <c r="G26" s="102"/>
      <c r="H26" s="85"/>
    </row>
    <row r="27" spans="1:8" ht="26.25" x14ac:dyDescent="0.25">
      <c r="A27" s="59"/>
      <c r="B27" s="102"/>
      <c r="C27" s="98" t="s">
        <v>41</v>
      </c>
      <c r="D27" s="107">
        <f>H12</f>
        <v>0</v>
      </c>
      <c r="E27" s="107"/>
      <c r="F27" s="102"/>
      <c r="G27" s="102"/>
      <c r="H27" s="85"/>
    </row>
    <row r="28" spans="1:8" x14ac:dyDescent="0.25">
      <c r="A28" s="64"/>
      <c r="B28" s="105"/>
      <c r="C28" s="94" t="s">
        <v>61</v>
      </c>
      <c r="D28" s="91">
        <f>H24</f>
        <v>0</v>
      </c>
      <c r="E28" s="89"/>
      <c r="F28" s="105"/>
      <c r="G28" s="105"/>
      <c r="H28" s="84"/>
    </row>
    <row r="29" spans="1:8" x14ac:dyDescent="0.25">
      <c r="A29" s="54"/>
      <c r="B29" s="54"/>
      <c r="C29" s="54"/>
      <c r="D29" s="54"/>
      <c r="E29" s="54"/>
      <c r="F29" s="54"/>
      <c r="G29" s="54"/>
      <c r="H29" s="54"/>
    </row>
    <row r="30" spans="1:8" x14ac:dyDescent="0.25">
      <c r="A30" s="112" t="s">
        <v>46</v>
      </c>
      <c r="B30" s="112" t="s">
        <v>47</v>
      </c>
      <c r="C30" s="112" t="s">
        <v>48</v>
      </c>
      <c r="D30" s="112" t="s">
        <v>49</v>
      </c>
      <c r="E30" s="35" t="s">
        <v>36</v>
      </c>
      <c r="F30" s="193" t="s">
        <v>55</v>
      </c>
      <c r="G30" s="194"/>
      <c r="H30" s="54"/>
    </row>
    <row r="31" spans="1:8" x14ac:dyDescent="0.25">
      <c r="A31" s="40">
        <v>0</v>
      </c>
      <c r="B31" s="37">
        <f>D$27</f>
        <v>0</v>
      </c>
      <c r="C31" s="43"/>
      <c r="D31" s="40"/>
      <c r="E31" s="36">
        <f>B31+C31</f>
        <v>0</v>
      </c>
      <c r="F31" s="48">
        <f>D58</f>
        <v>0</v>
      </c>
      <c r="G31" s="50">
        <f>F31*'Front Page'!$B$26</f>
        <v>0</v>
      </c>
      <c r="H31" s="55"/>
    </row>
    <row r="32" spans="1:8" x14ac:dyDescent="0.25">
      <c r="A32" s="41">
        <v>1</v>
      </c>
      <c r="B32" s="38">
        <f t="shared" ref="B32:B56" si="3">B31+(D32*B31)</f>
        <v>0</v>
      </c>
      <c r="C32" s="44"/>
      <c r="D32" s="46">
        <f>'Front Page'!$B$25</f>
        <v>3.4000000000000002E-2</v>
      </c>
      <c r="E32" s="33">
        <f t="shared" ref="E32:E56" si="4">B32+C32</f>
        <v>0</v>
      </c>
      <c r="F32" s="48">
        <f>F31-E32</f>
        <v>0</v>
      </c>
      <c r="G32" s="51">
        <f>F32*'Front Page'!$B$26</f>
        <v>0</v>
      </c>
      <c r="H32" s="55"/>
    </row>
    <row r="33" spans="1:8" x14ac:dyDescent="0.25">
      <c r="A33" s="41">
        <v>2</v>
      </c>
      <c r="B33" s="38">
        <f t="shared" si="3"/>
        <v>0</v>
      </c>
      <c r="C33" s="44"/>
      <c r="D33" s="46">
        <f>'Front Page'!$B$25</f>
        <v>3.4000000000000002E-2</v>
      </c>
      <c r="E33" s="33">
        <f t="shared" si="4"/>
        <v>0</v>
      </c>
      <c r="F33" s="48">
        <f t="shared" ref="F33:F56" si="5">F32-E33</f>
        <v>0</v>
      </c>
      <c r="G33" s="51">
        <f>F33*'Front Page'!$B$26</f>
        <v>0</v>
      </c>
      <c r="H33" s="55"/>
    </row>
    <row r="34" spans="1:8" x14ac:dyDescent="0.25">
      <c r="A34" s="41">
        <v>3</v>
      </c>
      <c r="B34" s="38">
        <f t="shared" si="3"/>
        <v>0</v>
      </c>
      <c r="C34" s="44"/>
      <c r="D34" s="46">
        <f>'Front Page'!$B$25</f>
        <v>3.4000000000000002E-2</v>
      </c>
      <c r="E34" s="33">
        <f t="shared" si="4"/>
        <v>0</v>
      </c>
      <c r="F34" s="48">
        <f t="shared" si="5"/>
        <v>0</v>
      </c>
      <c r="G34" s="51">
        <f>F34*'Front Page'!$B$26</f>
        <v>0</v>
      </c>
      <c r="H34" s="55"/>
    </row>
    <row r="35" spans="1:8" x14ac:dyDescent="0.25">
      <c r="A35" s="41">
        <v>4</v>
      </c>
      <c r="B35" s="38">
        <f t="shared" si="3"/>
        <v>0</v>
      </c>
      <c r="C35" s="44"/>
      <c r="D35" s="46">
        <f>'Front Page'!$B$25</f>
        <v>3.4000000000000002E-2</v>
      </c>
      <c r="E35" s="33">
        <f t="shared" si="4"/>
        <v>0</v>
      </c>
      <c r="F35" s="48">
        <f t="shared" si="5"/>
        <v>0</v>
      </c>
      <c r="G35" s="51">
        <f>F35*'Front Page'!$B$26</f>
        <v>0</v>
      </c>
      <c r="H35" s="55"/>
    </row>
    <row r="36" spans="1:8" x14ac:dyDescent="0.25">
      <c r="A36" s="41">
        <v>5</v>
      </c>
      <c r="B36" s="38">
        <f t="shared" si="3"/>
        <v>0</v>
      </c>
      <c r="C36" s="44">
        <f>D28*(1+D32)*(1+D33)*(1+D34)*(1+D35)</f>
        <v>0</v>
      </c>
      <c r="D36" s="46">
        <f>'Front Page'!$B$25</f>
        <v>3.4000000000000002E-2</v>
      </c>
      <c r="E36" s="33">
        <f t="shared" si="4"/>
        <v>0</v>
      </c>
      <c r="F36" s="48">
        <f t="shared" si="5"/>
        <v>0</v>
      </c>
      <c r="G36" s="51">
        <f>F36*'Front Page'!$B$26</f>
        <v>0</v>
      </c>
      <c r="H36" s="55"/>
    </row>
    <row r="37" spans="1:8" x14ac:dyDescent="0.25">
      <c r="A37" s="41">
        <v>6</v>
      </c>
      <c r="B37" s="38">
        <f t="shared" si="3"/>
        <v>0</v>
      </c>
      <c r="C37" s="44"/>
      <c r="D37" s="46">
        <f>'Front Page'!$B$25</f>
        <v>3.4000000000000002E-2</v>
      </c>
      <c r="E37" s="33">
        <f t="shared" si="4"/>
        <v>0</v>
      </c>
      <c r="F37" s="48">
        <f t="shared" si="5"/>
        <v>0</v>
      </c>
      <c r="G37" s="51">
        <f>F37*'Front Page'!$B$26</f>
        <v>0</v>
      </c>
      <c r="H37" s="54"/>
    </row>
    <row r="38" spans="1:8" x14ac:dyDescent="0.25">
      <c r="A38" s="41">
        <v>7</v>
      </c>
      <c r="B38" s="38">
        <f t="shared" si="3"/>
        <v>0</v>
      </c>
      <c r="C38" s="44"/>
      <c r="D38" s="46">
        <f>'Front Page'!$B$25</f>
        <v>3.4000000000000002E-2</v>
      </c>
      <c r="E38" s="33">
        <f t="shared" si="4"/>
        <v>0</v>
      </c>
      <c r="F38" s="48">
        <f t="shared" si="5"/>
        <v>0</v>
      </c>
      <c r="G38" s="51">
        <f>F38*'Front Page'!$B$26</f>
        <v>0</v>
      </c>
      <c r="H38" s="53"/>
    </row>
    <row r="39" spans="1:8" x14ac:dyDescent="0.25">
      <c r="A39" s="41">
        <v>8</v>
      </c>
      <c r="B39" s="38">
        <f t="shared" si="3"/>
        <v>0</v>
      </c>
      <c r="C39" s="44"/>
      <c r="D39" s="46">
        <f>'Front Page'!$B$25</f>
        <v>3.4000000000000002E-2</v>
      </c>
      <c r="E39" s="33">
        <f t="shared" si="4"/>
        <v>0</v>
      </c>
      <c r="F39" s="48">
        <f t="shared" si="5"/>
        <v>0</v>
      </c>
      <c r="G39" s="51">
        <f>F39*'Front Page'!$B$26</f>
        <v>0</v>
      </c>
      <c r="H39" s="54"/>
    </row>
    <row r="40" spans="1:8" x14ac:dyDescent="0.25">
      <c r="A40" s="41">
        <v>9</v>
      </c>
      <c r="B40" s="38">
        <f t="shared" si="3"/>
        <v>0</v>
      </c>
      <c r="C40" s="44"/>
      <c r="D40" s="46">
        <f>'Front Page'!$B$25</f>
        <v>3.4000000000000002E-2</v>
      </c>
      <c r="E40" s="33">
        <f t="shared" si="4"/>
        <v>0</v>
      </c>
      <c r="F40" s="48">
        <f t="shared" si="5"/>
        <v>0</v>
      </c>
      <c r="G40" s="51">
        <f>F40*'Front Page'!$B$26</f>
        <v>0</v>
      </c>
      <c r="H40" s="54"/>
    </row>
    <row r="41" spans="1:8" x14ac:dyDescent="0.25">
      <c r="A41" s="41">
        <v>10</v>
      </c>
      <c r="B41" s="38">
        <f t="shared" si="3"/>
        <v>0</v>
      </c>
      <c r="C41" s="44">
        <f>C36*(1+D37)*(1+D38)*(1+D39)*(1+D40)</f>
        <v>0</v>
      </c>
      <c r="D41" s="46">
        <f>'Front Page'!$B$25</f>
        <v>3.4000000000000002E-2</v>
      </c>
      <c r="E41" s="33">
        <f t="shared" si="4"/>
        <v>0</v>
      </c>
      <c r="F41" s="48">
        <f t="shared" si="5"/>
        <v>0</v>
      </c>
      <c r="G41" s="51">
        <f>F41*'Front Page'!$B$26</f>
        <v>0</v>
      </c>
      <c r="H41" s="56"/>
    </row>
    <row r="42" spans="1:8" x14ac:dyDescent="0.25">
      <c r="A42" s="41">
        <v>11</v>
      </c>
      <c r="B42" s="38">
        <f t="shared" si="3"/>
        <v>0</v>
      </c>
      <c r="C42" s="44"/>
      <c r="D42" s="46">
        <f>'Front Page'!$B$25</f>
        <v>3.4000000000000002E-2</v>
      </c>
      <c r="E42" s="33">
        <f t="shared" si="4"/>
        <v>0</v>
      </c>
      <c r="F42" s="48">
        <f t="shared" si="5"/>
        <v>0</v>
      </c>
      <c r="G42" s="51">
        <f>F42*'Front Page'!$B$26</f>
        <v>0</v>
      </c>
      <c r="H42" s="56"/>
    </row>
    <row r="43" spans="1:8" x14ac:dyDescent="0.25">
      <c r="A43" s="41">
        <v>12</v>
      </c>
      <c r="B43" s="38">
        <f t="shared" si="3"/>
        <v>0</v>
      </c>
      <c r="C43" s="44"/>
      <c r="D43" s="46">
        <f>'Front Page'!$B$25</f>
        <v>3.4000000000000002E-2</v>
      </c>
      <c r="E43" s="33">
        <f t="shared" si="4"/>
        <v>0</v>
      </c>
      <c r="F43" s="48">
        <f t="shared" si="5"/>
        <v>0</v>
      </c>
      <c r="G43" s="51">
        <f>F43*'Front Page'!$B$26</f>
        <v>0</v>
      </c>
      <c r="H43" s="54"/>
    </row>
    <row r="44" spans="1:8" x14ac:dyDescent="0.25">
      <c r="A44" s="41">
        <v>13</v>
      </c>
      <c r="B44" s="38">
        <f t="shared" si="3"/>
        <v>0</v>
      </c>
      <c r="C44" s="44"/>
      <c r="D44" s="46">
        <f>'Front Page'!$B$25</f>
        <v>3.4000000000000002E-2</v>
      </c>
      <c r="E44" s="33">
        <f t="shared" si="4"/>
        <v>0</v>
      </c>
      <c r="F44" s="48">
        <f t="shared" si="5"/>
        <v>0</v>
      </c>
      <c r="G44" s="51">
        <f>F44*'Front Page'!$B$26</f>
        <v>0</v>
      </c>
      <c r="H44" s="54"/>
    </row>
    <row r="45" spans="1:8" x14ac:dyDescent="0.25">
      <c r="A45" s="41">
        <v>14</v>
      </c>
      <c r="B45" s="38">
        <f t="shared" si="3"/>
        <v>0</v>
      </c>
      <c r="C45" s="44"/>
      <c r="D45" s="46">
        <f>'Front Page'!$B$25</f>
        <v>3.4000000000000002E-2</v>
      </c>
      <c r="E45" s="33">
        <f t="shared" si="4"/>
        <v>0</v>
      </c>
      <c r="F45" s="48">
        <f t="shared" si="5"/>
        <v>0</v>
      </c>
      <c r="G45" s="51">
        <f>F45*'Front Page'!$B$26</f>
        <v>0</v>
      </c>
    </row>
    <row r="46" spans="1:8" x14ac:dyDescent="0.25">
      <c r="A46" s="41">
        <v>15</v>
      </c>
      <c r="B46" s="38">
        <f t="shared" si="3"/>
        <v>0</v>
      </c>
      <c r="C46" s="44">
        <f>C41*(1+D42)*(1+D43)*(1+D44)*(1+D45)</f>
        <v>0</v>
      </c>
      <c r="D46" s="46">
        <f>'Front Page'!$B$25</f>
        <v>3.4000000000000002E-2</v>
      </c>
      <c r="E46" s="33">
        <f t="shared" si="4"/>
        <v>0</v>
      </c>
      <c r="F46" s="48">
        <f t="shared" si="5"/>
        <v>0</v>
      </c>
      <c r="G46" s="51">
        <f>F46*'Front Page'!$B$26</f>
        <v>0</v>
      </c>
    </row>
    <row r="47" spans="1:8" x14ac:dyDescent="0.25">
      <c r="A47" s="41">
        <v>16</v>
      </c>
      <c r="B47" s="38">
        <f t="shared" si="3"/>
        <v>0</v>
      </c>
      <c r="C47" s="44"/>
      <c r="D47" s="46">
        <f>'Front Page'!$B$25</f>
        <v>3.4000000000000002E-2</v>
      </c>
      <c r="E47" s="33">
        <f t="shared" si="4"/>
        <v>0</v>
      </c>
      <c r="F47" s="48">
        <f t="shared" si="5"/>
        <v>0</v>
      </c>
      <c r="G47" s="51">
        <f>F47*'Front Page'!$B$26</f>
        <v>0</v>
      </c>
    </row>
    <row r="48" spans="1:8" x14ac:dyDescent="0.25">
      <c r="A48" s="41">
        <v>17</v>
      </c>
      <c r="B48" s="38">
        <f t="shared" si="3"/>
        <v>0</v>
      </c>
      <c r="C48" s="44"/>
      <c r="D48" s="46">
        <f>'Front Page'!$B$25</f>
        <v>3.4000000000000002E-2</v>
      </c>
      <c r="E48" s="33">
        <f t="shared" si="4"/>
        <v>0</v>
      </c>
      <c r="F48" s="48">
        <f t="shared" si="5"/>
        <v>0</v>
      </c>
      <c r="G48" s="51">
        <f>F48*'Front Page'!$B$26</f>
        <v>0</v>
      </c>
    </row>
    <row r="49" spans="1:7" x14ac:dyDescent="0.25">
      <c r="A49" s="41">
        <v>18</v>
      </c>
      <c r="B49" s="38">
        <f t="shared" si="3"/>
        <v>0</v>
      </c>
      <c r="C49" s="44"/>
      <c r="D49" s="46">
        <f>'Front Page'!$B$25</f>
        <v>3.4000000000000002E-2</v>
      </c>
      <c r="E49" s="33">
        <f t="shared" si="4"/>
        <v>0</v>
      </c>
      <c r="F49" s="48">
        <f t="shared" si="5"/>
        <v>0</v>
      </c>
      <c r="G49" s="51">
        <f>F49*'Front Page'!$B$26</f>
        <v>0</v>
      </c>
    </row>
    <row r="50" spans="1:7" x14ac:dyDescent="0.25">
      <c r="A50" s="41">
        <v>19</v>
      </c>
      <c r="B50" s="38">
        <f t="shared" si="3"/>
        <v>0</v>
      </c>
      <c r="C50" s="44"/>
      <c r="D50" s="46">
        <f>'Front Page'!$B$25</f>
        <v>3.4000000000000002E-2</v>
      </c>
      <c r="E50" s="33">
        <f t="shared" si="4"/>
        <v>0</v>
      </c>
      <c r="F50" s="48">
        <f t="shared" si="5"/>
        <v>0</v>
      </c>
      <c r="G50" s="51">
        <f>F50*'Front Page'!$B$26</f>
        <v>0</v>
      </c>
    </row>
    <row r="51" spans="1:7" x14ac:dyDescent="0.25">
      <c r="A51" s="41">
        <v>20</v>
      </c>
      <c r="B51" s="38">
        <f t="shared" si="3"/>
        <v>0</v>
      </c>
      <c r="C51" s="44">
        <f>C46*(1+D47)*(1+D48)*(1+D49)*(1+D50)</f>
        <v>0</v>
      </c>
      <c r="D51" s="46">
        <f>'Front Page'!$B$25</f>
        <v>3.4000000000000002E-2</v>
      </c>
      <c r="E51" s="33">
        <f t="shared" si="4"/>
        <v>0</v>
      </c>
      <c r="F51" s="48">
        <f t="shared" si="5"/>
        <v>0</v>
      </c>
      <c r="G51" s="51">
        <f>F51*'Front Page'!$B$26</f>
        <v>0</v>
      </c>
    </row>
    <row r="52" spans="1:7" x14ac:dyDescent="0.25">
      <c r="A52" s="41">
        <v>21</v>
      </c>
      <c r="B52" s="38">
        <f t="shared" si="3"/>
        <v>0</v>
      </c>
      <c r="C52" s="44"/>
      <c r="D52" s="46">
        <f>'Front Page'!$B$25</f>
        <v>3.4000000000000002E-2</v>
      </c>
      <c r="E52" s="33">
        <f t="shared" si="4"/>
        <v>0</v>
      </c>
      <c r="F52" s="48">
        <f t="shared" si="5"/>
        <v>0</v>
      </c>
      <c r="G52" s="51">
        <f>F52*'Front Page'!$B$26</f>
        <v>0</v>
      </c>
    </row>
    <row r="53" spans="1:7" x14ac:dyDescent="0.25">
      <c r="A53" s="41">
        <v>22</v>
      </c>
      <c r="B53" s="38">
        <f t="shared" si="3"/>
        <v>0</v>
      </c>
      <c r="C53" s="44"/>
      <c r="D53" s="46">
        <f>'Front Page'!$B$25</f>
        <v>3.4000000000000002E-2</v>
      </c>
      <c r="E53" s="33">
        <f t="shared" si="4"/>
        <v>0</v>
      </c>
      <c r="F53" s="48">
        <f t="shared" si="5"/>
        <v>0</v>
      </c>
      <c r="G53" s="51">
        <f>F53*'Front Page'!$B$26</f>
        <v>0</v>
      </c>
    </row>
    <row r="54" spans="1:7" x14ac:dyDescent="0.25">
      <c r="A54" s="41">
        <v>23</v>
      </c>
      <c r="B54" s="38">
        <f t="shared" si="3"/>
        <v>0</v>
      </c>
      <c r="C54" s="44"/>
      <c r="D54" s="46">
        <f>'Front Page'!$B$25</f>
        <v>3.4000000000000002E-2</v>
      </c>
      <c r="E54" s="33">
        <f t="shared" si="4"/>
        <v>0</v>
      </c>
      <c r="F54" s="48">
        <f t="shared" si="5"/>
        <v>0</v>
      </c>
      <c r="G54" s="51">
        <f>F54*'Front Page'!$B$26</f>
        <v>0</v>
      </c>
    </row>
    <row r="55" spans="1:7" x14ac:dyDescent="0.25">
      <c r="A55" s="41">
        <v>24</v>
      </c>
      <c r="B55" s="38">
        <f t="shared" si="3"/>
        <v>0</v>
      </c>
      <c r="C55" s="44"/>
      <c r="D55" s="46">
        <f>'Front Page'!$B$25</f>
        <v>3.4000000000000002E-2</v>
      </c>
      <c r="E55" s="33">
        <f t="shared" si="4"/>
        <v>0</v>
      </c>
      <c r="F55" s="48">
        <f t="shared" si="5"/>
        <v>0</v>
      </c>
      <c r="G55" s="51">
        <f>F55*'Front Page'!$B$26</f>
        <v>0</v>
      </c>
    </row>
    <row r="56" spans="1:7" x14ac:dyDescent="0.25">
      <c r="A56" s="42">
        <v>25</v>
      </c>
      <c r="B56" s="39">
        <f t="shared" si="3"/>
        <v>0</v>
      </c>
      <c r="C56" s="45">
        <f>C51*(1+D52)*(1+D53)*(1+D54)*(1+D55)</f>
        <v>0</v>
      </c>
      <c r="D56" s="47">
        <f>'Front Page'!$B$25</f>
        <v>3.4000000000000002E-2</v>
      </c>
      <c r="E56" s="34">
        <f t="shared" si="4"/>
        <v>0</v>
      </c>
      <c r="F56" s="49">
        <f t="shared" si="5"/>
        <v>0</v>
      </c>
      <c r="G56" s="52">
        <f>F56*'Front Page'!$B$26</f>
        <v>0</v>
      </c>
    </row>
    <row r="57" spans="1:7" x14ac:dyDescent="0.25">
      <c r="A57" s="109"/>
      <c r="B57" s="110"/>
      <c r="C57" s="110"/>
      <c r="D57" s="110"/>
      <c r="E57" s="95"/>
      <c r="F57" s="110"/>
      <c r="G57" s="95"/>
    </row>
    <row r="58" spans="1:7" x14ac:dyDescent="0.25">
      <c r="A58" s="95"/>
      <c r="B58" s="95"/>
      <c r="C58" s="112" t="s">
        <v>51</v>
      </c>
      <c r="D58" s="111">
        <f>SUM(E32:E56)</f>
        <v>0</v>
      </c>
      <c r="F58" s="95"/>
      <c r="G58" s="95"/>
    </row>
    <row r="59" spans="1:7" x14ac:dyDescent="0.25">
      <c r="A59" s="95"/>
      <c r="B59" s="95"/>
      <c r="C59" s="112" t="s">
        <v>52</v>
      </c>
      <c r="D59" s="111">
        <f>SUM(G31:G56)</f>
        <v>0</v>
      </c>
      <c r="F59" s="95"/>
      <c r="G59" s="95"/>
    </row>
    <row r="60" spans="1:7" x14ac:dyDescent="0.25">
      <c r="A60" s="108"/>
      <c r="B60" s="108"/>
      <c r="C60" s="114" t="s">
        <v>53</v>
      </c>
      <c r="D60" s="113">
        <f>D58-D59</f>
        <v>0</v>
      </c>
      <c r="F60" s="95"/>
      <c r="G60" s="95"/>
    </row>
    <row r="61" spans="1:7" x14ac:dyDescent="0.25">
      <c r="A61" s="95"/>
      <c r="B61" s="95"/>
      <c r="C61" s="95"/>
      <c r="D61" s="108"/>
      <c r="E61" s="32"/>
      <c r="F61" s="95"/>
      <c r="G61" s="95"/>
    </row>
  </sheetData>
  <sheetProtection password="F34B" sheet="1" objects="1" scenarios="1"/>
  <mergeCells count="1">
    <mergeCell ref="F30:G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I30" sqref="I30"/>
    </sheetView>
  </sheetViews>
  <sheetFormatPr defaultRowHeight="15" x14ac:dyDescent="0.25"/>
  <cols>
    <col min="3" max="3" width="23.7109375" customWidth="1"/>
    <col min="5" max="5" width="11.5703125" bestFit="1" customWidth="1"/>
  </cols>
  <sheetData>
    <row r="1" spans="1:9" x14ac:dyDescent="0.25">
      <c r="A1" s="118" t="s">
        <v>3</v>
      </c>
      <c r="B1" s="119" t="s">
        <v>4</v>
      </c>
      <c r="C1" s="119" t="s">
        <v>5</v>
      </c>
      <c r="D1" s="119" t="s">
        <v>6</v>
      </c>
      <c r="E1" s="119" t="s">
        <v>7</v>
      </c>
      <c r="F1" s="119"/>
      <c r="G1" s="119" t="s">
        <v>8</v>
      </c>
      <c r="H1" s="119" t="s">
        <v>9</v>
      </c>
      <c r="I1" s="120"/>
    </row>
    <row r="2" spans="1:9" x14ac:dyDescent="0.25">
      <c r="A2" s="62"/>
      <c r="B2" s="57" t="s">
        <v>10</v>
      </c>
      <c r="C2" s="60"/>
      <c r="D2" s="63"/>
      <c r="E2" s="63"/>
      <c r="F2" s="63"/>
      <c r="G2" s="63"/>
      <c r="H2" s="63"/>
      <c r="I2" s="61"/>
    </row>
    <row r="3" spans="1:9" x14ac:dyDescent="0.25">
      <c r="A3" s="58"/>
      <c r="B3" s="117">
        <v>1</v>
      </c>
      <c r="C3" s="117" t="s">
        <v>66</v>
      </c>
      <c r="D3" s="117">
        <v>1</v>
      </c>
      <c r="E3" s="117">
        <f>'Front Page'!B$14</f>
        <v>0</v>
      </c>
      <c r="F3" s="117" t="s">
        <v>67</v>
      </c>
      <c r="G3" s="117">
        <v>22.5</v>
      </c>
      <c r="H3" s="131">
        <f>D3*E3*G3</f>
        <v>0</v>
      </c>
      <c r="I3" s="65"/>
    </row>
    <row r="4" spans="1:9" ht="26.25" x14ac:dyDescent="0.25">
      <c r="A4" s="58"/>
      <c r="B4" s="117">
        <v>1</v>
      </c>
      <c r="C4" s="121" t="s">
        <v>68</v>
      </c>
      <c r="D4" s="117">
        <v>1</v>
      </c>
      <c r="E4" s="117">
        <f>'Front Page'!B$14</f>
        <v>0</v>
      </c>
      <c r="F4" s="117" t="s">
        <v>67</v>
      </c>
      <c r="G4" s="117">
        <v>94.86</v>
      </c>
      <c r="H4" s="131">
        <f>D4*E4*G4</f>
        <v>0</v>
      </c>
      <c r="I4" s="65"/>
    </row>
    <row r="5" spans="1:9" x14ac:dyDescent="0.25">
      <c r="A5" s="64"/>
      <c r="B5" s="105"/>
      <c r="C5" s="122" t="s">
        <v>17</v>
      </c>
      <c r="D5" s="123"/>
      <c r="E5" s="123"/>
      <c r="F5" s="123"/>
      <c r="G5" s="123"/>
      <c r="H5" s="115">
        <f>SUM(H3:H4)</f>
        <v>0</v>
      </c>
      <c r="I5" s="84"/>
    </row>
    <row r="6" spans="1:9" ht="26.25" x14ac:dyDescent="0.25">
      <c r="A6" s="62"/>
      <c r="B6" s="139"/>
      <c r="C6" s="80" t="s">
        <v>69</v>
      </c>
      <c r="D6" s="60"/>
      <c r="E6" s="60"/>
      <c r="F6" s="60"/>
      <c r="G6" s="60"/>
      <c r="H6" s="140">
        <f>H5*0.15</f>
        <v>0</v>
      </c>
      <c r="I6" s="83"/>
    </row>
    <row r="7" spans="1:9" x14ac:dyDescent="0.25">
      <c r="A7" s="64">
        <v>1</v>
      </c>
      <c r="B7" s="105"/>
      <c r="C7" s="124" t="s">
        <v>19</v>
      </c>
      <c r="D7" s="130"/>
      <c r="E7" s="130"/>
      <c r="F7" s="130"/>
      <c r="G7" s="130"/>
      <c r="H7" s="125">
        <f>SUM(H5:H6)</f>
        <v>0</v>
      </c>
      <c r="I7" s="84"/>
    </row>
    <row r="8" spans="1:9" x14ac:dyDescent="0.25">
      <c r="A8" s="129"/>
      <c r="B8" s="126"/>
      <c r="C8" s="126"/>
      <c r="D8" s="126"/>
      <c r="E8" s="126"/>
      <c r="F8" s="126"/>
      <c r="G8" s="126"/>
      <c r="H8" s="126"/>
      <c r="I8" s="128"/>
    </row>
    <row r="9" spans="1:9" x14ac:dyDescent="0.25">
      <c r="A9" s="62"/>
      <c r="B9" s="57" t="s">
        <v>37</v>
      </c>
      <c r="C9" s="60"/>
      <c r="D9" s="60"/>
      <c r="E9" s="60"/>
      <c r="F9" s="60"/>
      <c r="G9" s="60"/>
      <c r="H9" s="60"/>
      <c r="I9" s="83"/>
    </row>
    <row r="10" spans="1:9" x14ac:dyDescent="0.25">
      <c r="A10" s="59"/>
      <c r="B10" s="126"/>
      <c r="C10" s="126" t="s">
        <v>38</v>
      </c>
      <c r="D10" s="127">
        <f>'Front Page'!B24</f>
        <v>25</v>
      </c>
      <c r="E10" s="126" t="s">
        <v>39</v>
      </c>
      <c r="F10" s="142"/>
      <c r="G10" s="142"/>
      <c r="H10" s="142"/>
      <c r="I10" s="143"/>
    </row>
    <row r="11" spans="1:9" ht="26.25" x14ac:dyDescent="0.25">
      <c r="A11" s="64"/>
      <c r="B11" s="105"/>
      <c r="C11" s="99" t="s">
        <v>41</v>
      </c>
      <c r="D11" s="141">
        <f>H7</f>
        <v>0</v>
      </c>
      <c r="E11" s="141"/>
      <c r="F11" s="144"/>
      <c r="G11" s="144"/>
      <c r="H11" s="144"/>
      <c r="I11" s="145"/>
    </row>
    <row r="13" spans="1:9" x14ac:dyDescent="0.25">
      <c r="A13" s="133" t="s">
        <v>46</v>
      </c>
      <c r="B13" s="133" t="s">
        <v>47</v>
      </c>
      <c r="C13" s="133" t="s">
        <v>49</v>
      </c>
      <c r="D13" s="35" t="s">
        <v>36</v>
      </c>
      <c r="E13" s="193" t="s">
        <v>55</v>
      </c>
      <c r="F13" s="194"/>
    </row>
    <row r="14" spans="1:9" x14ac:dyDescent="0.25">
      <c r="A14" s="40">
        <v>0</v>
      </c>
      <c r="B14" s="37">
        <f>D$11</f>
        <v>0</v>
      </c>
      <c r="C14" s="40"/>
      <c r="D14" s="36">
        <f>B14</f>
        <v>0</v>
      </c>
      <c r="E14" s="48">
        <f>D41</f>
        <v>0</v>
      </c>
      <c r="F14" s="50">
        <f>E14*'Front Page'!$B$26</f>
        <v>0</v>
      </c>
    </row>
    <row r="15" spans="1:9" x14ac:dyDescent="0.25">
      <c r="A15" s="41">
        <v>1</v>
      </c>
      <c r="B15" s="38">
        <f t="shared" ref="B15:B39" si="0">B14+(C15*B14)</f>
        <v>0</v>
      </c>
      <c r="C15" s="46">
        <f>'Front Page'!$B$25</f>
        <v>3.4000000000000002E-2</v>
      </c>
      <c r="D15" s="33">
        <f>B15</f>
        <v>0</v>
      </c>
      <c r="E15" s="48">
        <f>E14-D15</f>
        <v>0</v>
      </c>
      <c r="F15" s="51">
        <f>E15*'Front Page'!$B$26</f>
        <v>0</v>
      </c>
    </row>
    <row r="16" spans="1:9" x14ac:dyDescent="0.25">
      <c r="A16" s="41">
        <v>2</v>
      </c>
      <c r="B16" s="38">
        <f t="shared" si="0"/>
        <v>0</v>
      </c>
      <c r="C16" s="46">
        <f>'Front Page'!$B$25</f>
        <v>3.4000000000000002E-2</v>
      </c>
      <c r="D16" s="33">
        <f t="shared" ref="D16:D39" si="1">B16</f>
        <v>0</v>
      </c>
      <c r="E16" s="48">
        <f t="shared" ref="E16:E39" si="2">E15-D16</f>
        <v>0</v>
      </c>
      <c r="F16" s="51">
        <f>E16*'Front Page'!$B$26</f>
        <v>0</v>
      </c>
    </row>
    <row r="17" spans="1:6" x14ac:dyDescent="0.25">
      <c r="A17" s="41">
        <v>3</v>
      </c>
      <c r="B17" s="38">
        <f t="shared" si="0"/>
        <v>0</v>
      </c>
      <c r="C17" s="46">
        <f>'Front Page'!$B$25</f>
        <v>3.4000000000000002E-2</v>
      </c>
      <c r="D17" s="33">
        <f t="shared" si="1"/>
        <v>0</v>
      </c>
      <c r="E17" s="48">
        <f t="shared" si="2"/>
        <v>0</v>
      </c>
      <c r="F17" s="51">
        <f>E17*'Front Page'!$B$26</f>
        <v>0</v>
      </c>
    </row>
    <row r="18" spans="1:6" x14ac:dyDescent="0.25">
      <c r="A18" s="41">
        <v>4</v>
      </c>
      <c r="B18" s="38">
        <f t="shared" si="0"/>
        <v>0</v>
      </c>
      <c r="C18" s="46">
        <f>'Front Page'!$B$25</f>
        <v>3.4000000000000002E-2</v>
      </c>
      <c r="D18" s="33">
        <f t="shared" si="1"/>
        <v>0</v>
      </c>
      <c r="E18" s="48">
        <f t="shared" si="2"/>
        <v>0</v>
      </c>
      <c r="F18" s="51">
        <f>E18*'Front Page'!$B$26</f>
        <v>0</v>
      </c>
    </row>
    <row r="19" spans="1:6" x14ac:dyDescent="0.25">
      <c r="A19" s="41">
        <v>5</v>
      </c>
      <c r="B19" s="38">
        <f t="shared" si="0"/>
        <v>0</v>
      </c>
      <c r="C19" s="46">
        <f>'Front Page'!$B$25</f>
        <v>3.4000000000000002E-2</v>
      </c>
      <c r="D19" s="33">
        <f t="shared" si="1"/>
        <v>0</v>
      </c>
      <c r="E19" s="48">
        <f t="shared" si="2"/>
        <v>0</v>
      </c>
      <c r="F19" s="51">
        <f>E19*'Front Page'!$B$26</f>
        <v>0</v>
      </c>
    </row>
    <row r="20" spans="1:6" x14ac:dyDescent="0.25">
      <c r="A20" s="41">
        <v>6</v>
      </c>
      <c r="B20" s="38">
        <f t="shared" si="0"/>
        <v>0</v>
      </c>
      <c r="C20" s="46">
        <f>'Front Page'!$B$25</f>
        <v>3.4000000000000002E-2</v>
      </c>
      <c r="D20" s="33">
        <f t="shared" si="1"/>
        <v>0</v>
      </c>
      <c r="E20" s="48">
        <f t="shared" si="2"/>
        <v>0</v>
      </c>
      <c r="F20" s="51">
        <f>E20*'Front Page'!$B$26</f>
        <v>0</v>
      </c>
    </row>
    <row r="21" spans="1:6" x14ac:dyDescent="0.25">
      <c r="A21" s="41">
        <v>7</v>
      </c>
      <c r="B21" s="38">
        <f t="shared" si="0"/>
        <v>0</v>
      </c>
      <c r="C21" s="46">
        <f>'Front Page'!$B$25</f>
        <v>3.4000000000000002E-2</v>
      </c>
      <c r="D21" s="33">
        <f t="shared" si="1"/>
        <v>0</v>
      </c>
      <c r="E21" s="48">
        <f t="shared" si="2"/>
        <v>0</v>
      </c>
      <c r="F21" s="51">
        <f>E21*'Front Page'!$B$26</f>
        <v>0</v>
      </c>
    </row>
    <row r="22" spans="1:6" x14ac:dyDescent="0.25">
      <c r="A22" s="41">
        <v>8</v>
      </c>
      <c r="B22" s="38">
        <f t="shared" si="0"/>
        <v>0</v>
      </c>
      <c r="C22" s="46">
        <f>'Front Page'!$B$25</f>
        <v>3.4000000000000002E-2</v>
      </c>
      <c r="D22" s="33">
        <f t="shared" si="1"/>
        <v>0</v>
      </c>
      <c r="E22" s="48">
        <f t="shared" si="2"/>
        <v>0</v>
      </c>
      <c r="F22" s="51">
        <f>E22*'Front Page'!$B$26</f>
        <v>0</v>
      </c>
    </row>
    <row r="23" spans="1:6" x14ac:dyDescent="0.25">
      <c r="A23" s="41">
        <v>9</v>
      </c>
      <c r="B23" s="38">
        <f t="shared" si="0"/>
        <v>0</v>
      </c>
      <c r="C23" s="46">
        <f>'Front Page'!$B$25</f>
        <v>3.4000000000000002E-2</v>
      </c>
      <c r="D23" s="33">
        <f t="shared" si="1"/>
        <v>0</v>
      </c>
      <c r="E23" s="48">
        <f t="shared" si="2"/>
        <v>0</v>
      </c>
      <c r="F23" s="51">
        <f>E23*'Front Page'!$B$26</f>
        <v>0</v>
      </c>
    </row>
    <row r="24" spans="1:6" x14ac:dyDescent="0.25">
      <c r="A24" s="41">
        <v>10</v>
      </c>
      <c r="B24" s="38">
        <f t="shared" si="0"/>
        <v>0</v>
      </c>
      <c r="C24" s="46">
        <f>'Front Page'!$B$25</f>
        <v>3.4000000000000002E-2</v>
      </c>
      <c r="D24" s="33">
        <f t="shared" si="1"/>
        <v>0</v>
      </c>
      <c r="E24" s="48">
        <f t="shared" si="2"/>
        <v>0</v>
      </c>
      <c r="F24" s="51">
        <f>E24*'Front Page'!$B$26</f>
        <v>0</v>
      </c>
    </row>
    <row r="25" spans="1:6" x14ac:dyDescent="0.25">
      <c r="A25" s="41">
        <v>11</v>
      </c>
      <c r="B25" s="38">
        <f t="shared" si="0"/>
        <v>0</v>
      </c>
      <c r="C25" s="46">
        <f>'Front Page'!$B$25</f>
        <v>3.4000000000000002E-2</v>
      </c>
      <c r="D25" s="33">
        <f t="shared" si="1"/>
        <v>0</v>
      </c>
      <c r="E25" s="48">
        <f t="shared" si="2"/>
        <v>0</v>
      </c>
      <c r="F25" s="51">
        <f>E25*'Front Page'!$B$26</f>
        <v>0</v>
      </c>
    </row>
    <row r="26" spans="1:6" x14ac:dyDescent="0.25">
      <c r="A26" s="41">
        <v>12</v>
      </c>
      <c r="B26" s="38">
        <f t="shared" si="0"/>
        <v>0</v>
      </c>
      <c r="C26" s="46">
        <f>'Front Page'!$B$25</f>
        <v>3.4000000000000002E-2</v>
      </c>
      <c r="D26" s="33">
        <f t="shared" si="1"/>
        <v>0</v>
      </c>
      <c r="E26" s="48">
        <f t="shared" si="2"/>
        <v>0</v>
      </c>
      <c r="F26" s="51">
        <f>E26*'Front Page'!$B$26</f>
        <v>0</v>
      </c>
    </row>
    <row r="27" spans="1:6" x14ac:dyDescent="0.25">
      <c r="A27" s="41">
        <v>13</v>
      </c>
      <c r="B27" s="38">
        <f t="shared" si="0"/>
        <v>0</v>
      </c>
      <c r="C27" s="46">
        <f>'Front Page'!$B$25</f>
        <v>3.4000000000000002E-2</v>
      </c>
      <c r="D27" s="33">
        <f t="shared" si="1"/>
        <v>0</v>
      </c>
      <c r="E27" s="48">
        <f t="shared" si="2"/>
        <v>0</v>
      </c>
      <c r="F27" s="51">
        <f>E27*'Front Page'!$B$26</f>
        <v>0</v>
      </c>
    </row>
    <row r="28" spans="1:6" x14ac:dyDescent="0.25">
      <c r="A28" s="41">
        <v>14</v>
      </c>
      <c r="B28" s="38">
        <f t="shared" si="0"/>
        <v>0</v>
      </c>
      <c r="C28" s="46">
        <f>'Front Page'!$B$25</f>
        <v>3.4000000000000002E-2</v>
      </c>
      <c r="D28" s="33">
        <f t="shared" si="1"/>
        <v>0</v>
      </c>
      <c r="E28" s="48">
        <f t="shared" si="2"/>
        <v>0</v>
      </c>
      <c r="F28" s="51">
        <f>E28*'Front Page'!$B$26</f>
        <v>0</v>
      </c>
    </row>
    <row r="29" spans="1:6" x14ac:dyDescent="0.25">
      <c r="A29" s="41">
        <v>15</v>
      </c>
      <c r="B29" s="38">
        <f t="shared" si="0"/>
        <v>0</v>
      </c>
      <c r="C29" s="46">
        <f>'Front Page'!$B$25</f>
        <v>3.4000000000000002E-2</v>
      </c>
      <c r="D29" s="33">
        <f t="shared" si="1"/>
        <v>0</v>
      </c>
      <c r="E29" s="48">
        <f t="shared" si="2"/>
        <v>0</v>
      </c>
      <c r="F29" s="51">
        <f>E29*'Front Page'!$B$26</f>
        <v>0</v>
      </c>
    </row>
    <row r="30" spans="1:6" x14ac:dyDescent="0.25">
      <c r="A30" s="41">
        <v>16</v>
      </c>
      <c r="B30" s="38">
        <f t="shared" si="0"/>
        <v>0</v>
      </c>
      <c r="C30" s="46">
        <f>'Front Page'!$B$25</f>
        <v>3.4000000000000002E-2</v>
      </c>
      <c r="D30" s="33">
        <f t="shared" si="1"/>
        <v>0</v>
      </c>
      <c r="E30" s="48">
        <f t="shared" si="2"/>
        <v>0</v>
      </c>
      <c r="F30" s="51">
        <f>E30*'Front Page'!$B$26</f>
        <v>0</v>
      </c>
    </row>
    <row r="31" spans="1:6" x14ac:dyDescent="0.25">
      <c r="A31" s="41">
        <v>17</v>
      </c>
      <c r="B31" s="38">
        <f t="shared" si="0"/>
        <v>0</v>
      </c>
      <c r="C31" s="46">
        <f>'Front Page'!$B$25</f>
        <v>3.4000000000000002E-2</v>
      </c>
      <c r="D31" s="33">
        <f t="shared" si="1"/>
        <v>0</v>
      </c>
      <c r="E31" s="48">
        <f t="shared" si="2"/>
        <v>0</v>
      </c>
      <c r="F31" s="51">
        <f>E31*'Front Page'!$B$26</f>
        <v>0</v>
      </c>
    </row>
    <row r="32" spans="1:6" x14ac:dyDescent="0.25">
      <c r="A32" s="41">
        <v>18</v>
      </c>
      <c r="B32" s="38">
        <f t="shared" si="0"/>
        <v>0</v>
      </c>
      <c r="C32" s="46">
        <f>'Front Page'!$B$25</f>
        <v>3.4000000000000002E-2</v>
      </c>
      <c r="D32" s="33">
        <f t="shared" si="1"/>
        <v>0</v>
      </c>
      <c r="E32" s="48">
        <f t="shared" si="2"/>
        <v>0</v>
      </c>
      <c r="F32" s="51">
        <f>E32*'Front Page'!$B$26</f>
        <v>0</v>
      </c>
    </row>
    <row r="33" spans="1:7" x14ac:dyDescent="0.25">
      <c r="A33" s="41">
        <v>19</v>
      </c>
      <c r="B33" s="38">
        <f t="shared" si="0"/>
        <v>0</v>
      </c>
      <c r="C33" s="46">
        <f>'Front Page'!$B$25</f>
        <v>3.4000000000000002E-2</v>
      </c>
      <c r="D33" s="33">
        <f t="shared" si="1"/>
        <v>0</v>
      </c>
      <c r="E33" s="48">
        <f t="shared" si="2"/>
        <v>0</v>
      </c>
      <c r="F33" s="51">
        <f>E33*'Front Page'!$B$26</f>
        <v>0</v>
      </c>
    </row>
    <row r="34" spans="1:7" x14ac:dyDescent="0.25">
      <c r="A34" s="41">
        <v>20</v>
      </c>
      <c r="B34" s="38">
        <f t="shared" si="0"/>
        <v>0</v>
      </c>
      <c r="C34" s="46">
        <f>'Front Page'!$B$25</f>
        <v>3.4000000000000002E-2</v>
      </c>
      <c r="D34" s="33">
        <f t="shared" si="1"/>
        <v>0</v>
      </c>
      <c r="E34" s="48">
        <f t="shared" si="2"/>
        <v>0</v>
      </c>
      <c r="F34" s="51">
        <f>E34*'Front Page'!$B$26</f>
        <v>0</v>
      </c>
    </row>
    <row r="35" spans="1:7" x14ac:dyDescent="0.25">
      <c r="A35" s="41">
        <v>21</v>
      </c>
      <c r="B35" s="38">
        <f t="shared" si="0"/>
        <v>0</v>
      </c>
      <c r="C35" s="46">
        <f>'Front Page'!$B$25</f>
        <v>3.4000000000000002E-2</v>
      </c>
      <c r="D35" s="33">
        <f t="shared" si="1"/>
        <v>0</v>
      </c>
      <c r="E35" s="48">
        <f t="shared" si="2"/>
        <v>0</v>
      </c>
      <c r="F35" s="51">
        <f>E35*'Front Page'!$B$26</f>
        <v>0</v>
      </c>
    </row>
    <row r="36" spans="1:7" x14ac:dyDescent="0.25">
      <c r="A36" s="41">
        <v>22</v>
      </c>
      <c r="B36" s="38">
        <f t="shared" si="0"/>
        <v>0</v>
      </c>
      <c r="C36" s="46">
        <f>'Front Page'!$B$25</f>
        <v>3.4000000000000002E-2</v>
      </c>
      <c r="D36" s="33">
        <f t="shared" si="1"/>
        <v>0</v>
      </c>
      <c r="E36" s="48">
        <f t="shared" si="2"/>
        <v>0</v>
      </c>
      <c r="F36" s="51">
        <f>E36*'Front Page'!$B$26</f>
        <v>0</v>
      </c>
    </row>
    <row r="37" spans="1:7" x14ac:dyDescent="0.25">
      <c r="A37" s="41">
        <v>23</v>
      </c>
      <c r="B37" s="38">
        <f t="shared" si="0"/>
        <v>0</v>
      </c>
      <c r="C37" s="46">
        <f>'Front Page'!$B$25</f>
        <v>3.4000000000000002E-2</v>
      </c>
      <c r="D37" s="33">
        <f t="shared" si="1"/>
        <v>0</v>
      </c>
      <c r="E37" s="48">
        <f t="shared" si="2"/>
        <v>0</v>
      </c>
      <c r="F37" s="51">
        <f>E37*'Front Page'!$B$26</f>
        <v>0</v>
      </c>
    </row>
    <row r="38" spans="1:7" x14ac:dyDescent="0.25">
      <c r="A38" s="41">
        <v>24</v>
      </c>
      <c r="B38" s="38">
        <f t="shared" si="0"/>
        <v>0</v>
      </c>
      <c r="C38" s="46">
        <f>'Front Page'!$B$25</f>
        <v>3.4000000000000002E-2</v>
      </c>
      <c r="D38" s="33">
        <f t="shared" si="1"/>
        <v>0</v>
      </c>
      <c r="E38" s="48">
        <f t="shared" si="2"/>
        <v>0</v>
      </c>
      <c r="F38" s="51">
        <f>E38*'Front Page'!$B$26</f>
        <v>0</v>
      </c>
    </row>
    <row r="39" spans="1:7" x14ac:dyDescent="0.25">
      <c r="A39" s="42">
        <v>25</v>
      </c>
      <c r="B39" s="39">
        <f t="shared" si="0"/>
        <v>0</v>
      </c>
      <c r="C39" s="47">
        <f>'Front Page'!$B$25</f>
        <v>3.4000000000000002E-2</v>
      </c>
      <c r="D39" s="34">
        <f t="shared" si="1"/>
        <v>0</v>
      </c>
      <c r="E39" s="49">
        <f t="shared" si="2"/>
        <v>0</v>
      </c>
      <c r="F39" s="52">
        <f>E39*'Front Page'!$B$26</f>
        <v>0</v>
      </c>
    </row>
    <row r="40" spans="1:7" x14ac:dyDescent="0.25">
      <c r="A40" s="137"/>
      <c r="B40" s="138"/>
      <c r="C40" s="138"/>
      <c r="D40" s="138"/>
      <c r="E40" s="116"/>
      <c r="F40" s="138"/>
      <c r="G40" s="116"/>
    </row>
    <row r="41" spans="1:7" x14ac:dyDescent="0.25">
      <c r="A41" s="116"/>
      <c r="B41" s="116"/>
      <c r="C41" s="133" t="s">
        <v>51</v>
      </c>
      <c r="D41" s="132">
        <f>SUM(D15:D39)</f>
        <v>0</v>
      </c>
      <c r="E41" s="18"/>
      <c r="F41" s="116"/>
      <c r="G41" s="116"/>
    </row>
    <row r="42" spans="1:7" x14ac:dyDescent="0.25">
      <c r="A42" s="116"/>
      <c r="B42" s="116"/>
      <c r="C42" s="133" t="s">
        <v>52</v>
      </c>
      <c r="D42" s="132">
        <f>SUM(F14:F39)</f>
        <v>0</v>
      </c>
      <c r="E42" s="18"/>
      <c r="F42" s="116"/>
      <c r="G42" s="116"/>
    </row>
    <row r="43" spans="1:7" x14ac:dyDescent="0.25">
      <c r="A43" s="136"/>
      <c r="B43" s="136"/>
      <c r="C43" s="135" t="s">
        <v>53</v>
      </c>
      <c r="D43" s="134">
        <f>D41-D42</f>
        <v>0</v>
      </c>
      <c r="E43" s="18"/>
      <c r="F43" s="116"/>
      <c r="G43" s="116"/>
    </row>
  </sheetData>
  <sheetProtection password="F34B" sheet="1" objects="1" scenarios="1"/>
  <mergeCells count="1">
    <mergeCell ref="E13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Front Page</vt:lpstr>
      <vt:lpstr>Swales</vt:lpstr>
      <vt:lpstr>Ponds</vt:lpstr>
      <vt:lpstr>Flow Control Chamber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oliver.monk</dc:creator>
  <cp:lastModifiedBy>oliver.monk</cp:lastModifiedBy>
  <dcterms:created xsi:type="dcterms:W3CDTF">2018-01-23T14:46:01Z</dcterms:created>
  <dcterms:modified xsi:type="dcterms:W3CDTF">2018-04-23T09:23:00Z</dcterms:modified>
</cp:coreProperties>
</file>